
<file path=[Content_Types].xml><?xml version="1.0" encoding="utf-8"?>
<Types xmlns="http://schemas.openxmlformats.org/package/2006/content-types">
  <Default Extension="bin" ContentType="application/vnd.openxmlformats-officedocument.spreadsheetml.customProperty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printerSettings/printerSettings1.bin" ContentType="application/vnd.openxmlformats-officedocument.spreadsheetml.printerSettings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5"/>
  <workbookPr/>
  <mc:AlternateContent xmlns:mc="http://schemas.openxmlformats.org/markup-compatibility/2006">
    <mc:Choice Requires="x15">
      <x15ac:absPath xmlns:x15ac="http://schemas.microsoft.com/office/spreadsheetml/2010/11/ac" url="https://yorkshirewater.sharepoint.com/teams/RegulatoryFinance/Shared Documents/03. PR24/PR24 - modelling/08. September 23/"/>
    </mc:Choice>
  </mc:AlternateContent>
  <xr:revisionPtr revIDLastSave="0" documentId="8_{15BA0275-3E53-48E7-AE90-E7028B66B540}" xr6:coauthVersionLast="47" xr6:coauthVersionMax="47" xr10:uidLastSave="{00000000-0000-0000-0000-000000000000}"/>
  <bookViews>
    <workbookView xWindow="28680" yWindow="-120" windowWidth="25440" windowHeight="15390" firstSheet="3" activeTab="3" xr2:uid="{00000000-000D-0000-FFFF-FFFF00000000}"/>
  </bookViews>
  <sheets>
    <sheet name="CLEAR_SHEET" sheetId="1" state="hidden" r:id="rId1"/>
    <sheet name="Cover" sheetId="2" r:id="rId2"/>
    <sheet name="Contents" sheetId="3" r:id="rId3"/>
    <sheet name="InpS" sheetId="5" r:id="rId4"/>
    <sheet name="Time" sheetId="6" r:id="rId5"/>
    <sheet name="Totex" sheetId="7" r:id="rId6"/>
    <sheet name="RCV" sheetId="8" r:id="rId7"/>
    <sheet name="Wholesale" sheetId="9" r:id="rId8"/>
    <sheet name="Wholesale reconciliation" sheetId="10" r:id="rId9"/>
    <sheet name="Other wholesale items" sheetId="11" r:id="rId10"/>
    <sheet name="Cost to serve" sheetId="12" r:id="rId11"/>
    <sheet name="Customer number impacts" sheetId="13" r:id="rId12"/>
    <sheet name="Breakdown by costs" sheetId="14" r:id="rId13"/>
    <sheet name="Total bill impacts" sheetId="15" r:id="rId14"/>
    <sheet name="OBXValues" sheetId="16" r:id="rId15"/>
    <sheet name="Bill impact waterfall" sheetId="17" r:id="rId16"/>
    <sheet name="Bill impact waterfall (costs)" sheetId="18" r:id="rId17"/>
    <sheet name="PowerBi table" sheetId="19" r:id="rId18"/>
  </sheets>
  <definedNames>
    <definedName name="Adjustment_factor" xml:space="preserve"> Wholesale!$F$44</definedName>
    <definedName name="Average_adjustment_factor" xml:space="preserve"> Totex!$F$73</definedName>
    <definedName name="Average_PAYG_bill_impact" xml:space="preserve"> Totex!$F$86</definedName>
    <definedName name="Average_PAYG_PR19" xml:space="preserve"> Totex!$F$17</definedName>
    <definedName name="Average_PAYG_PR24" xml:space="preserve"> InpS!$F$18</definedName>
    <definedName name="Average_PAYG_variance" xml:space="preserve"> Totex!$F$23</definedName>
    <definedName name="Average_profiled_allowed_revenue_PR19" xml:space="preserve"> Totex!$F$59</definedName>
    <definedName name="Average_profiled_allowed_revenue_PR24" xml:space="preserve"> InpS!$F$20</definedName>
    <definedName name="Average_profiled_allowed_revenues_variance_per_customer" xml:space="preserve"> Totex!$F$67</definedName>
    <definedName name="Average_RCV_PR19" xml:space="preserve"> RCV!$F$11</definedName>
    <definedName name="Average_RCV_PR24" xml:space="preserve"> InpS!$F$27</definedName>
    <definedName name="Average_totex_increase__decrease_" xml:space="preserve"> Totex!$F$93</definedName>
    <definedName name="Average_totex_PR19" xml:space="preserve"> Totex!$F$11</definedName>
    <definedName name="Average_totex_PR24" xml:space="preserve"> InpS!$F$16</definedName>
    <definedName name="Base_expenditure" xml:space="preserve"> 'Breakdown by costs'!$F$155</definedName>
    <definedName name="Base_expenditure_delta" xml:space="preserve"> 'Breakdown by costs'!$F$22</definedName>
    <definedName name="Base_expenditure_PR24" xml:space="preserve"> InpS!$F$72</definedName>
    <definedName name="Base_expenditure_proportion" xml:space="preserve"> 'Breakdown by costs'!$F$99</definedName>
    <definedName name="CASE_ACTIVE">#REF!</definedName>
    <definedName name="CASE_COMPARISON">#REF!</definedName>
    <definedName name="Combined_average_bills_PR19__2022_23_prices_" xml:space="preserve"> InpS!$F$38</definedName>
    <definedName name="Combined_average_bills_PR24" xml:space="preserve"> InpS!$F$39</definedName>
    <definedName name="Constants">InpS!$F$1</definedName>
    <definedName name="Contract_year">Time!$J$23:$S$23</definedName>
    <definedName name="Costs_impact" xml:space="preserve"> 'Breakdown by costs'!$F$13</definedName>
    <definedName name="CPIH_2017_18" xml:space="preserve"> InpS!$F$31</definedName>
    <definedName name="CPIH_2022_23" xml:space="preserve"> InpS!$F$32</definedName>
    <definedName name="CPIH_factor" xml:space="preserve"> Wholesale!$F$11</definedName>
    <definedName name="Customer_numbers___retail_apportionment" xml:space="preserve"> 'Customer number impacts'!$F$25</definedName>
    <definedName name="Effective_average_PAYG_rate_PR19" xml:space="preserve"> Totex!$F$29</definedName>
    <definedName name="Effective_average_PAYG_rate_PR24" xml:space="preserve"> Totex!$F$35</definedName>
    <definedName name="Effective_average_PAYG_rate_variance" xml:space="preserve"> Totex!$F$41</definedName>
    <definedName name="Effective_run_off_rate_PR19" xml:space="preserve"> RCV!$F$29</definedName>
    <definedName name="Effective_run_off_rate_PR24" xml:space="preserve"> RCV!$F$35</definedName>
    <definedName name="Effective_run_off_rate_variance" xml:space="preserve"> RCV!$F$41</definedName>
    <definedName name="Environmental" xml:space="preserve"> 'Breakdown by costs'!$F$191</definedName>
    <definedName name="Environmental_delta" xml:space="preserve"> 'Breakdown by costs'!$F$64</definedName>
    <definedName name="Environmental_PR24" xml:space="preserve"> InpS!$F$84</definedName>
    <definedName name="Environmental_proportion" xml:space="preserve"> 'Breakdown by costs'!$F$135</definedName>
    <definedName name="ExampleInputRow">#REF!</definedName>
    <definedName name="Final_Impact_of_PAYG_rate_change" xml:space="preserve"> Totex!$F$112</definedName>
    <definedName name="Final_profiled_allowed_revenues_PR24" xml:space="preserve"> InpS!$F$35</definedName>
    <definedName name="Final_return_on_capital_PR19" xml:space="preserve"> Wholesale!$F$52</definedName>
    <definedName name="Final_return_on_capital_PR24" xml:space="preserve"> InpS!$F$37</definedName>
    <definedName name="Financial_year_end_month" xml:space="preserve"> InpS!$F$11</definedName>
    <definedName name="FirstRow">InpS!$A$7</definedName>
    <definedName name="FirstTime">InpS!$J$1</definedName>
    <definedName name="Housing_apportionment_per_customer_PR19" xml:space="preserve"> 'Customer number impacts'!$F$11</definedName>
    <definedName name="Housing_apportionment_per_customer_PR24" xml:space="preserve"> 'Customer number impacts'!$F$17</definedName>
    <definedName name="Housing_apportionment_PR19" xml:space="preserve"> InpS!$F$57</definedName>
    <definedName name="Housing_apportionment_PR24" xml:space="preserve"> InpS!$F$58</definedName>
    <definedName name="Impact_of_average_PAYG_rates" xml:space="preserve"> Totex!$F$47</definedName>
    <definedName name="Impact_of_average_totex_change" xml:space="preserve"> Totex!$F$53</definedName>
    <definedName name="Impact_of_increased_RCV" xml:space="preserve"> RCV!$F$53</definedName>
    <definedName name="Impact_of_run_off_rates" xml:space="preserve"> RCV!$F$47</definedName>
    <definedName name="Label">InpS!$E$1</definedName>
    <definedName name="MasterALERT" localSheetId="12">'Breakdown by costs'!$F$3</definedName>
    <definedName name="MasterALERT" localSheetId="10">'Cost to serve'!$F$3</definedName>
    <definedName name="MasterALERT" localSheetId="11">'Customer number impacts'!$F$3</definedName>
    <definedName name="MasterALERT" localSheetId="3">InpS!$F$3</definedName>
    <definedName name="MasterALERT" localSheetId="14">OBXValues!$F$3</definedName>
    <definedName name="MasterALERT" localSheetId="9">'Other wholesale items'!$F$3</definedName>
    <definedName name="MasterALERT" localSheetId="6">RCV!$F$3</definedName>
    <definedName name="MasterALERT" localSheetId="4">Time!$F$3</definedName>
    <definedName name="MasterALERT" localSheetId="13">'Total bill impacts'!$F$3</definedName>
    <definedName name="MasterALERT" localSheetId="5">Totex!$F$3</definedName>
    <definedName name="MasterALERT" localSheetId="7">Wholesale!$F$3</definedName>
    <definedName name="MasterALERT" localSheetId="8">'Wholesale reconciliation'!$F$3</definedName>
    <definedName name="MasterCHK" localSheetId="12">'Breakdown by costs'!$F$2</definedName>
    <definedName name="MasterCHK" localSheetId="10">'Cost to serve'!$F$2</definedName>
    <definedName name="MasterCHK" localSheetId="11">'Customer number impacts'!$F$2</definedName>
    <definedName name="MasterCHK" localSheetId="3">InpS!$F$2</definedName>
    <definedName name="MasterCHK" localSheetId="14">OBXValues!$F$2</definedName>
    <definedName name="MasterCHK" localSheetId="9">'Other wholesale items'!$F$2</definedName>
    <definedName name="MasterCHK" localSheetId="6">RCV!$F$2</definedName>
    <definedName name="MasterCHK" localSheetId="4">Time!$F$2</definedName>
    <definedName name="MasterCHK" localSheetId="13">'Total bill impacts'!$F$2</definedName>
    <definedName name="MasterCHK" localSheetId="5">Totex!$F$2</definedName>
    <definedName name="MasterCHK" localSheetId="7">Wholesale!$F$2</definedName>
    <definedName name="MasterCHK" localSheetId="8">'Wholesale reconciliation'!$F$2</definedName>
    <definedName name="Model_period_end">Time!$J$13:$S$13</definedName>
    <definedName name="Model_period_start">Time!$J$34:$S$34</definedName>
    <definedName name="Months_per_period" xml:space="preserve"> InpS!$F$93</definedName>
    <definedName name="Net_zero" xml:space="preserve"> 'Breakdown by costs'!$F$179</definedName>
    <definedName name="Net_zero_delta" xml:space="preserve"> 'Breakdown by costs'!$F$50</definedName>
    <definedName name="Net_zero_PR24" xml:space="preserve"> InpS!$F$80</definedName>
    <definedName name="Net_zero_proportion" xml:space="preserve"> 'Breakdown by costs'!$F$123</definedName>
    <definedName name="Number_of_metered_households_PR19" xml:space="preserve"> InpS!$F$59</definedName>
    <definedName name="Number_of_metered_households_PR24" xml:space="preserve"> InpS!$F$61</definedName>
    <definedName name="Number_of_unmetered_households_PR19" xml:space="preserve"> InpS!$F$60</definedName>
    <definedName name="Number_of_unmetered_households_PR24" xml:space="preserve"> InpS!$F$62</definedName>
    <definedName name="Nutrient_removal" xml:space="preserve"> 'Breakdown by costs'!$F$167</definedName>
    <definedName name="Nutrient_removal_delta" xml:space="preserve"> 'Breakdown by costs'!$F$36</definedName>
    <definedName name="Nutrient_removal_PR24" xml:space="preserve"> InpS!$F$76</definedName>
    <definedName name="Nutrient_removal_proportion" xml:space="preserve"> 'Breakdown by costs'!$F$111</definedName>
    <definedName name="Other" xml:space="preserve"> 'Other wholesale items'!$F$93</definedName>
    <definedName name="Other_enhancement_costs" xml:space="preserve"> 'Breakdown by costs'!$F$203</definedName>
    <definedName name="Other_enhancement_costs_delta" xml:space="preserve"> 'Breakdown by costs'!$F$78</definedName>
    <definedName name="Other_enhancement_costs_PR24" xml:space="preserve"> InpS!$F$88</definedName>
    <definedName name="Other_enhancement_costs_proportion" xml:space="preserve"> 'Breakdown by costs'!$F$147</definedName>
    <definedName name="Other_environmental" xml:space="preserve"> 'Breakdown by costs'!$F$197</definedName>
    <definedName name="Other_environmental_delta" xml:space="preserve"> 'Breakdown by costs'!$F$71</definedName>
    <definedName name="Other_environmental_PR24" xml:space="preserve"> InpS!$F$86</definedName>
    <definedName name="Other_environmental_proportion" xml:space="preserve"> 'Breakdown by costs'!$F$141</definedName>
    <definedName name="Other_wholesale_items" xml:space="preserve"> 'Other wholesale items'!$F$81</definedName>
    <definedName name="PAYG_bill_impact" xml:space="preserve"> Totex!$F$106</definedName>
    <definedName name="Pension_deficit_repair_allowance" xml:space="preserve"> 'Other wholesale items'!$F$27</definedName>
    <definedName name="Pension_deficit_repair_allowance_PR19" xml:space="preserve"> 'Other wholesale items'!$F$13</definedName>
    <definedName name="Pension_deficit_repair_allowance_PR24" xml:space="preserve"> InpS!$F$49</definedName>
    <definedName name="Period_number">Time!$J$27:$S$27</definedName>
    <definedName name="Post_financeability_adjustment_PR19" xml:space="preserve"> 'Wholesale reconciliation'!$F$11</definedName>
    <definedName name="Post_financeability_adjustment_PR24" xml:space="preserve"> InpS!$F$44</definedName>
    <definedName name="Pre_adjustment_average_PAYG_bill_impact" xml:space="preserve"> Totex!$F$80</definedName>
    <definedName name="Pre_adjustment_PAYG_bill_impact" xml:space="preserve"> Totex!$F$100</definedName>
    <definedName name="Pre_adjustment_Pension_deficit_repair_allowance" xml:space="preserve"> 'Other wholesale items'!$F$21</definedName>
    <definedName name="Pre_adjustment_revenue_profiling" xml:space="preserve"> 'Other wholesale items'!$F$65</definedName>
    <definedName name="Pre_adjustment_run_off_bill_impact" xml:space="preserve"> RCV!$F$60</definedName>
    <definedName name="Pre_adjustment_tax" xml:space="preserve"> 'Other wholesale items'!$F$43</definedName>
    <definedName name="Pre_adjustment_WACC" xml:space="preserve"> Wholesale!$F$60</definedName>
    <definedName name="Pre_adjustment_wholesale_reconciliation" xml:space="preserve"> 'Wholesale reconciliation'!$F$19</definedName>
    <definedName name="Pre_inflation_average_PAYG_PR19" xml:space="preserve"> InpS!$F$17</definedName>
    <definedName name="Pre_inflation_average_profiled_allowed_revenue_PR19" xml:space="preserve"> InpS!$F$19</definedName>
    <definedName name="Pre_inflation_average_RCV_PR19" xml:space="preserve"> InpS!$F$26</definedName>
    <definedName name="Pre_inflation_average_totex_PR19" xml:space="preserve"> InpS!$F$15</definedName>
    <definedName name="Pre_inflation_base_expenditure_PR19" xml:space="preserve"> InpS!$F$71</definedName>
    <definedName name="Pre_inflation_environmental_PR19" xml:space="preserve"> InpS!$F$83</definedName>
    <definedName name="Pre_inflation_final_profiled_allowed_revenues_PR19" xml:space="preserve"> InpS!$F$34</definedName>
    <definedName name="Pre_inflation_final_return_on_capital_PR19" xml:space="preserve"> InpS!$F$36</definedName>
    <definedName name="Pre_inflation_net_zero_PR19" xml:space="preserve"> InpS!$F$79</definedName>
    <definedName name="Pre_inflation_nutrient_removal_PR19" xml:space="preserve"> InpS!$F$75</definedName>
    <definedName name="Pre_inflation_other_enhancement_costs_PR19" xml:space="preserve"> InpS!$F$87</definedName>
    <definedName name="Pre_inflation_other_environmental_PR19" xml:space="preserve"> InpS!$F$85</definedName>
    <definedName name="Pre_inflation_pension_deficit_repair_allowance_PR19" xml:space="preserve"> InpS!$F$48</definedName>
    <definedName name="Pre_inflation_post_financeability_adjustment_PR19" xml:space="preserve"> InpS!$F$43</definedName>
    <definedName name="Pre_inflation_resilience_PR19" xml:space="preserve"> InpS!$F$77</definedName>
    <definedName name="Pre_inflation_revenue_profiling_PR19" xml:space="preserve"> InpS!$F$52</definedName>
    <definedName name="Pre_inflation_run_off_PR19" xml:space="preserve"> InpS!$F$24</definedName>
    <definedName name="Pre_inflation_storm_overflows_PR19" xml:space="preserve"> InpS!$F$73</definedName>
    <definedName name="Pre_inflation_tax_PR19" xml:space="preserve"> InpS!$F$50</definedName>
    <definedName name="Pre_inflation_WRMP_PR19" xml:space="preserve"> InpS!$F$81</definedName>
    <definedName name="Profiled_allowed_revenues_per_customer" xml:space="preserve"> Wholesale!$F$38</definedName>
    <definedName name="Profiled_allowed_revenues_PR19" xml:space="preserve"> Wholesale!$F$30</definedName>
    <definedName name="RCV" xml:space="preserve"> RCV!$F$73</definedName>
    <definedName name="ReportBarFormat">Contents!$A$5</definedName>
    <definedName name="Resilience" xml:space="preserve"> 'Breakdown by costs'!$F$173</definedName>
    <definedName name="Resilience_delta" xml:space="preserve"> 'Breakdown by costs'!$F$43</definedName>
    <definedName name="Resilience_PR24" xml:space="preserve"> InpS!$F$78</definedName>
    <definedName name="Resilience_proportion" xml:space="preserve"> 'Breakdown by costs'!$F$117</definedName>
    <definedName name="Retail_cost_to_serve" xml:space="preserve"> 'Cost to serve'!$F$37</definedName>
    <definedName name="Retail_revenue_per_customer_PR19" xml:space="preserve"> 'Cost to serve'!$F$24</definedName>
    <definedName name="Retail_revenue_per_customer_PR24" xml:space="preserve"> 'Cost to serve'!$F$31</definedName>
    <definedName name="Revenue_profiling" xml:space="preserve"> 'Other wholesale items'!$F$71</definedName>
    <definedName name="Revenue_profiling_PR19" xml:space="preserve"> 'Other wholesale items'!$F$57</definedName>
    <definedName name="Revenue_profiling_PR24" xml:space="preserve"> InpS!$F$53</definedName>
    <definedName name="Run_off_bill_impact" xml:space="preserve"> RCV!$F$66</definedName>
    <definedName name="Run_off_PR19" xml:space="preserve"> RCV!$F$17</definedName>
    <definedName name="Run_off_PR24" xml:space="preserve"> InpS!$F$25</definedName>
    <definedName name="Run_off_rates" xml:space="preserve"> RCV!$F$80</definedName>
    <definedName name="Run_off_variance" xml:space="preserve"> RCV!$F$23</definedName>
    <definedName name="scenario">#REF!</definedName>
    <definedName name="ScenarioPointer">#REF!</definedName>
    <definedName name="SensitivityInputs">#REF!</definedName>
    <definedName name="Start_date" xml:space="preserve"> InpS!$F$10</definedName>
    <definedName name="Storm_overflows" xml:space="preserve"> 'Breakdown by costs'!$F$161</definedName>
    <definedName name="Storm_overflows_delta" xml:space="preserve"> 'Breakdown by costs'!$F$29</definedName>
    <definedName name="Storm_overflows_PR24" xml:space="preserve"> InpS!$F$74</definedName>
    <definedName name="Storm_overflows_proportion" xml:space="preserve"> 'Breakdown by costs'!$F$105</definedName>
    <definedName name="Tax" xml:space="preserve"> 'Other wholesale items'!$F$49</definedName>
    <definedName name="Tax_PR19" xml:space="preserve"> 'Other wholesale items'!$F$35</definedName>
    <definedName name="Tax_PR24" xml:space="preserve"> InpS!$F$51</definedName>
    <definedName name="Timeline_label">Time!$J$18:$S$18</definedName>
    <definedName name="TimeRow">InpS!$A$2</definedName>
    <definedName name="TOCFirstLine">Contents!$A$6</definedName>
    <definedName name="TOCobxBreakdown_by_costs">'Breakdown by costs'!$A$1</definedName>
    <definedName name="TOCobxBreakdown_by_costs.Breakdown_by_costs">'Breakdown by costs'!$A$152</definedName>
    <definedName name="TOCobxBreakdown_by_costs.Cost_deltas">'Breakdown by costs'!$A$18</definedName>
    <definedName name="TOCobxBreakdown_by_costs.Cost_proportions">'Breakdown by costs'!$A$96</definedName>
    <definedName name="TOCobxCost_to_serve">'Cost to serve'!$A$1</definedName>
    <definedName name="TOCobxCustomer_number_impacts">'Customer number impacts'!$A$1</definedName>
    <definedName name="TOCobxInputs">InpS!$A$1</definedName>
    <definedName name="TOCobxInputs.Cost_to_serve">InpS!$A$64</definedName>
    <definedName name="TOCobxInputs.Costs_breakdown">InpS!$A$69</definedName>
    <definedName name="TOCobxInputs.Housing">InpS!$A$55</definedName>
    <definedName name="TOCobxInputs.Model_Constants">InpS!$A$90</definedName>
    <definedName name="TOCobxInputs.Other_wholesale_items">InpS!$A$46</definedName>
    <definedName name="TOCobxInputs.RCV">InpS!$A$22</definedName>
    <definedName name="TOCobxInputs.Totex">InpS!$A$13</definedName>
    <definedName name="TOCobxInputs.Wholesale">InpS!$A$29</definedName>
    <definedName name="TOCobxInputs.Wholesale_reconciliation">InpS!$A$41</definedName>
    <definedName name="TOCobxModel_Checks_and_Alerts">#REF!</definedName>
    <definedName name="TOCobxOther_wholesale_items">'Other wholesale items'!$A$1</definedName>
    <definedName name="TOCobxOther_wholesale_items.Other">'Other wholesale items'!$A$76</definedName>
    <definedName name="TOCobxOther_wholesale_items.Pension_deficit_repair_allowance">'Other wholesale items'!$A$10</definedName>
    <definedName name="TOCobxOther_wholesale_items.Revenue_profiling">'Other wholesale items'!$A$54</definedName>
    <definedName name="TOCobxOther_wholesale_items.Tax">'Other wholesale items'!$A$32</definedName>
    <definedName name="TOCobxRCV">RCV!$A$1</definedName>
    <definedName name="TOCobxTime">Time!$A$1</definedName>
    <definedName name="TOCobxTime.Headers">Time!$A$10</definedName>
    <definedName name="TOCobxTotex">Totex!$A$1</definedName>
    <definedName name="TOCobxUnallocated">#REF!</definedName>
    <definedName name="TOCobxWholesale">Wholesale!$A$1</definedName>
    <definedName name="TOCobxWholesale.WACC">Wholesale!$A$49</definedName>
    <definedName name="TOCobxWholesale_reconciliation">'Wholesale reconciliation'!$A$1</definedName>
    <definedName name="TOCrepobxTotal_bill_impacts_Year">'Total bill impacts'!$A$8</definedName>
    <definedName name="Total_bill_impact" xml:space="preserve"> Wholesale!$F$17</definedName>
    <definedName name="Total_expenditure_category_delta" xml:space="preserve"> 'Breakdown by costs'!$F$91</definedName>
    <definedName name="Total_number_of_households_PR19" xml:space="preserve"> 'Cost to serve'!$F$11</definedName>
    <definedName name="Total_number_of_households_PR24" xml:space="preserve"> 'Cost to serve'!$F$17</definedName>
    <definedName name="Total_retail_revenue_PR19" xml:space="preserve"> InpS!$F$66</definedName>
    <definedName name="Total_retail_revenue_PR24" xml:space="preserve"> InpS!$F$67</definedName>
    <definedName name="Total_wholesale_revenues_PR24" xml:space="preserve"> InpS!$F$33</definedName>
    <definedName name="Totals">InpS!$H$5</definedName>
    <definedName name="Units">InpS!$G$1</definedName>
    <definedName name="Units_in_a_thousand" xml:space="preserve"> InpS!$F$92</definedName>
    <definedName name="WACC" xml:space="preserve"> Wholesale!$F$66</definedName>
    <definedName name="Wholesale_bill_impact" xml:space="preserve"> Wholesale!$F$24</definedName>
    <definedName name="Wholesale_reconciliation_items" xml:space="preserve"> 'Wholesale reconciliation'!$F$25</definedName>
    <definedName name="WRMP" xml:space="preserve"> 'Breakdown by costs'!$F$185</definedName>
    <definedName name="WRMP_delta" xml:space="preserve"> 'Breakdown by costs'!$F$57</definedName>
    <definedName name="WRMP_PR24" xml:space="preserve"> InpS!$F$82</definedName>
    <definedName name="WRMP_proportion" xml:space="preserve"> 'Breakdown by costs'!$F$129</definedName>
  </definedNames>
  <calcPr calcId="191028" concurrentManualCount="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10" i="16" l="1"/>
  <c r="D4" i="17" s="1"/>
  <c r="F20" i="16"/>
  <c r="C16" i="17" s="1"/>
  <c r="F26" i="16"/>
  <c r="D4" i="18" s="1"/>
  <c r="F41" i="16"/>
  <c r="C20" i="18" s="1"/>
  <c r="E41" i="16"/>
  <c r="E40" i="16"/>
  <c r="E39" i="16"/>
  <c r="E38" i="16"/>
  <c r="E37" i="16"/>
  <c r="E36" i="16"/>
  <c r="E35" i="16"/>
  <c r="E34" i="16"/>
  <c r="E33" i="16"/>
  <c r="E32" i="16"/>
  <c r="E31" i="16"/>
  <c r="E30" i="16"/>
  <c r="E29" i="16"/>
  <c r="E28" i="16"/>
  <c r="E27" i="16"/>
  <c r="E26" i="16"/>
  <c r="E20" i="16"/>
  <c r="E19" i="16"/>
  <c r="E18" i="16"/>
  <c r="E17" i="16"/>
  <c r="E16" i="16"/>
  <c r="E15" i="16"/>
  <c r="E14" i="16"/>
  <c r="E13" i="16"/>
  <c r="E12" i="16"/>
  <c r="E11" i="16"/>
  <c r="E10" i="16"/>
  <c r="A1" i="5"/>
  <c r="G58" i="19"/>
  <c r="G57" i="19"/>
  <c r="G56" i="19"/>
  <c r="G55" i="19"/>
  <c r="G54" i="19"/>
  <c r="G53" i="19"/>
  <c r="G52" i="19"/>
  <c r="G51" i="19"/>
  <c r="G50" i="19"/>
  <c r="G49" i="19"/>
  <c r="G48" i="19"/>
  <c r="G47" i="19"/>
  <c r="G46" i="19"/>
  <c r="G45" i="19"/>
  <c r="G44" i="19"/>
  <c r="G43" i="19"/>
  <c r="G42" i="19"/>
  <c r="G41" i="19"/>
  <c r="G40" i="19"/>
  <c r="G39" i="19"/>
  <c r="G38" i="19"/>
  <c r="G37" i="19"/>
  <c r="G36" i="19"/>
  <c r="G35" i="19"/>
  <c r="G34" i="19"/>
  <c r="G33" i="19"/>
  <c r="F32" i="19"/>
  <c r="F31" i="19"/>
  <c r="G29" i="19"/>
  <c r="G28" i="19"/>
  <c r="G27" i="19"/>
  <c r="G26" i="19"/>
  <c r="G25" i="19"/>
  <c r="G24" i="19"/>
  <c r="G23" i="19"/>
  <c r="G22" i="19"/>
  <c r="G21" i="19"/>
  <c r="G20" i="19"/>
  <c r="G19" i="19"/>
  <c r="G18" i="19"/>
  <c r="G17" i="19"/>
  <c r="G16" i="19"/>
  <c r="G15" i="19"/>
  <c r="G14" i="19"/>
  <c r="G13" i="19"/>
  <c r="G12" i="19"/>
  <c r="G11" i="19"/>
  <c r="G10" i="19"/>
  <c r="G9" i="19"/>
  <c r="G8" i="19"/>
  <c r="G7" i="19"/>
  <c r="G6" i="19"/>
  <c r="G5" i="19"/>
  <c r="G4" i="19"/>
  <c r="G3" i="19"/>
  <c r="E2" i="19"/>
  <c r="E1" i="18"/>
  <c r="A1" i="18"/>
  <c r="E1" i="17"/>
  <c r="A1" i="17"/>
  <c r="F1" i="16"/>
  <c r="A1" i="16"/>
  <c r="G21" i="15"/>
  <c r="E21" i="15"/>
  <c r="G20" i="15"/>
  <c r="E20" i="15"/>
  <c r="G18" i="15"/>
  <c r="E18" i="15"/>
  <c r="G17" i="15"/>
  <c r="E17" i="15"/>
  <c r="G15" i="15"/>
  <c r="E15" i="15"/>
  <c r="G13" i="15"/>
  <c r="E13" i="15"/>
  <c r="G12" i="15"/>
  <c r="E12" i="15"/>
  <c r="G10" i="15"/>
  <c r="E10" i="15"/>
  <c r="G9" i="15"/>
  <c r="E9" i="15"/>
  <c r="F1" i="15"/>
  <c r="A1" i="15"/>
  <c r="G202" i="14"/>
  <c r="E202" i="14"/>
  <c r="G201" i="14"/>
  <c r="E201" i="14"/>
  <c r="G196" i="14"/>
  <c r="E196" i="14"/>
  <c r="G195" i="14"/>
  <c r="E195" i="14"/>
  <c r="G190" i="14"/>
  <c r="E190" i="14"/>
  <c r="G189" i="14"/>
  <c r="E189" i="14"/>
  <c r="G184" i="14"/>
  <c r="E184" i="14"/>
  <c r="G183" i="14"/>
  <c r="E183" i="14"/>
  <c r="G178" i="14"/>
  <c r="E178" i="14"/>
  <c r="G177" i="14"/>
  <c r="E177" i="14"/>
  <c r="G172" i="14"/>
  <c r="E172" i="14"/>
  <c r="G171" i="14"/>
  <c r="E171" i="14"/>
  <c r="G166" i="14"/>
  <c r="E166" i="14"/>
  <c r="G165" i="14"/>
  <c r="E165" i="14"/>
  <c r="G160" i="14"/>
  <c r="E160" i="14"/>
  <c r="G159" i="14"/>
  <c r="E159" i="14"/>
  <c r="G154" i="14"/>
  <c r="E154" i="14"/>
  <c r="G153" i="14"/>
  <c r="E153" i="14"/>
  <c r="G146" i="14"/>
  <c r="E146" i="14"/>
  <c r="G145" i="14"/>
  <c r="E145" i="14"/>
  <c r="G140" i="14"/>
  <c r="E140" i="14"/>
  <c r="G139" i="14"/>
  <c r="E139" i="14"/>
  <c r="G134" i="14"/>
  <c r="E134" i="14"/>
  <c r="G133" i="14"/>
  <c r="E133" i="14"/>
  <c r="G128" i="14"/>
  <c r="E128" i="14"/>
  <c r="G127" i="14"/>
  <c r="E127" i="14"/>
  <c r="G122" i="14"/>
  <c r="E122" i="14"/>
  <c r="G121" i="14"/>
  <c r="E121" i="14"/>
  <c r="G116" i="14"/>
  <c r="E116" i="14"/>
  <c r="G115" i="14"/>
  <c r="E115" i="14"/>
  <c r="G110" i="14"/>
  <c r="E110" i="14"/>
  <c r="G109" i="14"/>
  <c r="E109" i="14"/>
  <c r="G104" i="14"/>
  <c r="E104" i="14"/>
  <c r="G103" i="14"/>
  <c r="E103" i="14"/>
  <c r="G98" i="14"/>
  <c r="E98" i="14"/>
  <c r="G97" i="14"/>
  <c r="E97" i="14"/>
  <c r="G90" i="14"/>
  <c r="E90" i="14"/>
  <c r="G89" i="14"/>
  <c r="E89" i="14"/>
  <c r="G88" i="14"/>
  <c r="E88" i="14"/>
  <c r="G87" i="14"/>
  <c r="E87" i="14"/>
  <c r="G86" i="14"/>
  <c r="E86" i="14"/>
  <c r="G85" i="14"/>
  <c r="E85" i="14"/>
  <c r="G84" i="14"/>
  <c r="E84" i="14"/>
  <c r="G83" i="14"/>
  <c r="E83" i="14"/>
  <c r="G82" i="14"/>
  <c r="E82" i="14"/>
  <c r="G77" i="14"/>
  <c r="E77" i="14"/>
  <c r="G76" i="14"/>
  <c r="F76" i="14"/>
  <c r="E76" i="14"/>
  <c r="G75" i="14"/>
  <c r="F75" i="14"/>
  <c r="E75" i="14"/>
  <c r="G70" i="14"/>
  <c r="E70" i="14"/>
  <c r="G69" i="14"/>
  <c r="F69" i="14"/>
  <c r="E69" i="14"/>
  <c r="G68" i="14"/>
  <c r="F68" i="14"/>
  <c r="E68" i="14"/>
  <c r="G63" i="14"/>
  <c r="E63" i="14"/>
  <c r="G62" i="14"/>
  <c r="F62" i="14"/>
  <c r="E62" i="14"/>
  <c r="G61" i="14"/>
  <c r="F61" i="14"/>
  <c r="E61" i="14"/>
  <c r="G56" i="14"/>
  <c r="E56" i="14"/>
  <c r="G55" i="14"/>
  <c r="F55" i="14"/>
  <c r="E55" i="14"/>
  <c r="G54" i="14"/>
  <c r="F54" i="14"/>
  <c r="E54" i="14"/>
  <c r="G49" i="14"/>
  <c r="E49" i="14"/>
  <c r="G48" i="14"/>
  <c r="F48" i="14"/>
  <c r="E48" i="14"/>
  <c r="G47" i="14"/>
  <c r="F47" i="14"/>
  <c r="E47" i="14"/>
  <c r="G42" i="14"/>
  <c r="E42" i="14"/>
  <c r="G41" i="14"/>
  <c r="F41" i="14"/>
  <c r="E41" i="14"/>
  <c r="G40" i="14"/>
  <c r="F40" i="14"/>
  <c r="E40" i="14"/>
  <c r="G35" i="14"/>
  <c r="E35" i="14"/>
  <c r="G34" i="14"/>
  <c r="F34" i="14"/>
  <c r="E34" i="14"/>
  <c r="G33" i="14"/>
  <c r="F33" i="14"/>
  <c r="E33" i="14"/>
  <c r="G28" i="14"/>
  <c r="E28" i="14"/>
  <c r="G27" i="14"/>
  <c r="F27" i="14"/>
  <c r="E27" i="14"/>
  <c r="G26" i="14"/>
  <c r="F26" i="14"/>
  <c r="E26" i="14"/>
  <c r="G21" i="14"/>
  <c r="E21" i="14"/>
  <c r="G20" i="14"/>
  <c r="F20" i="14"/>
  <c r="E20" i="14"/>
  <c r="G19" i="14"/>
  <c r="F19" i="14"/>
  <c r="E19" i="14"/>
  <c r="G12" i="14"/>
  <c r="E12" i="14"/>
  <c r="G11" i="14"/>
  <c r="E11" i="14"/>
  <c r="G10" i="14"/>
  <c r="E10" i="14"/>
  <c r="G9" i="14"/>
  <c r="E9" i="14"/>
  <c r="F1" i="14"/>
  <c r="A1" i="14"/>
  <c r="G24" i="13"/>
  <c r="F24" i="13"/>
  <c r="E24" i="13"/>
  <c r="G23" i="13"/>
  <c r="E23" i="13"/>
  <c r="G22" i="13"/>
  <c r="E22" i="13"/>
  <c r="G21" i="13"/>
  <c r="F21" i="13"/>
  <c r="E21" i="13"/>
  <c r="G16" i="13"/>
  <c r="E16" i="13"/>
  <c r="G15" i="13"/>
  <c r="F15" i="13"/>
  <c r="E15" i="13"/>
  <c r="G10" i="13"/>
  <c r="E10" i="13"/>
  <c r="G9" i="13"/>
  <c r="F9" i="13"/>
  <c r="E9" i="13"/>
  <c r="F1" i="13"/>
  <c r="A1" i="13"/>
  <c r="G36" i="12"/>
  <c r="E36" i="12"/>
  <c r="G35" i="12"/>
  <c r="E35" i="12"/>
  <c r="G30" i="12"/>
  <c r="F30" i="12"/>
  <c r="E30" i="12"/>
  <c r="G29" i="12"/>
  <c r="E29" i="12"/>
  <c r="G28" i="12"/>
  <c r="F28" i="12"/>
  <c r="E28" i="12"/>
  <c r="G23" i="12"/>
  <c r="F23" i="12"/>
  <c r="E23" i="12"/>
  <c r="G22" i="12"/>
  <c r="E22" i="12"/>
  <c r="G21" i="12"/>
  <c r="F21" i="12"/>
  <c r="E21" i="12"/>
  <c r="G16" i="12"/>
  <c r="F16" i="12"/>
  <c r="E16" i="12"/>
  <c r="G15" i="12"/>
  <c r="F15" i="12"/>
  <c r="E15" i="12"/>
  <c r="G10" i="12"/>
  <c r="F10" i="12"/>
  <c r="E10" i="12"/>
  <c r="G9" i="12"/>
  <c r="F9" i="12"/>
  <c r="E9" i="12"/>
  <c r="F1" i="12"/>
  <c r="A1" i="12"/>
  <c r="G92" i="11"/>
  <c r="E92" i="11"/>
  <c r="G91" i="11"/>
  <c r="E91" i="11"/>
  <c r="G90" i="11"/>
  <c r="E90" i="11"/>
  <c r="G89" i="11"/>
  <c r="E89" i="11"/>
  <c r="G88" i="11"/>
  <c r="E88" i="11"/>
  <c r="G87" i="11"/>
  <c r="E87" i="11"/>
  <c r="G86" i="11"/>
  <c r="E86" i="11"/>
  <c r="G85" i="11"/>
  <c r="E85" i="11"/>
  <c r="G80" i="11"/>
  <c r="E80" i="11"/>
  <c r="G79" i="11"/>
  <c r="E79" i="11"/>
  <c r="G78" i="11"/>
  <c r="E78" i="11"/>
  <c r="G77" i="11"/>
  <c r="E77" i="11"/>
  <c r="G70" i="11"/>
  <c r="E70" i="11"/>
  <c r="G69" i="11"/>
  <c r="E69" i="11"/>
  <c r="G64" i="11"/>
  <c r="F64" i="11"/>
  <c r="E64" i="11"/>
  <c r="G63" i="11"/>
  <c r="E63" i="11"/>
  <c r="G62" i="11"/>
  <c r="E62" i="11"/>
  <c r="G61" i="11"/>
  <c r="E61" i="11"/>
  <c r="G56" i="11"/>
  <c r="E56" i="11"/>
  <c r="G55" i="11"/>
  <c r="F55" i="11"/>
  <c r="E55" i="11"/>
  <c r="G48" i="11"/>
  <c r="E48" i="11"/>
  <c r="G47" i="11"/>
  <c r="E47" i="11"/>
  <c r="G42" i="11"/>
  <c r="F42" i="11"/>
  <c r="E42" i="11"/>
  <c r="G41" i="11"/>
  <c r="E41" i="11"/>
  <c r="G40" i="11"/>
  <c r="E40" i="11"/>
  <c r="G39" i="11"/>
  <c r="F39" i="11"/>
  <c r="E39" i="11"/>
  <c r="G34" i="11"/>
  <c r="E34" i="11"/>
  <c r="G33" i="11"/>
  <c r="F33" i="11"/>
  <c r="E33" i="11"/>
  <c r="G26" i="11"/>
  <c r="E26" i="11"/>
  <c r="G25" i="11"/>
  <c r="E25" i="11"/>
  <c r="G20" i="11"/>
  <c r="F20" i="11"/>
  <c r="E20" i="11"/>
  <c r="G19" i="11"/>
  <c r="E19" i="11"/>
  <c r="G18" i="11"/>
  <c r="E18" i="11"/>
  <c r="G17" i="11"/>
  <c r="F17" i="11"/>
  <c r="E17" i="11"/>
  <c r="G12" i="11"/>
  <c r="E12" i="11"/>
  <c r="G11" i="11"/>
  <c r="F11" i="11"/>
  <c r="E11" i="11"/>
  <c r="F1" i="11"/>
  <c r="A1" i="11"/>
  <c r="G24" i="10"/>
  <c r="E24" i="10"/>
  <c r="G23" i="10"/>
  <c r="E23" i="10"/>
  <c r="G18" i="10"/>
  <c r="F18" i="10"/>
  <c r="E18" i="10"/>
  <c r="G17" i="10"/>
  <c r="E17" i="10"/>
  <c r="G16" i="10"/>
  <c r="E16" i="10"/>
  <c r="G15" i="10"/>
  <c r="F15" i="10"/>
  <c r="E15" i="10"/>
  <c r="G10" i="10"/>
  <c r="E10" i="10"/>
  <c r="G9" i="10"/>
  <c r="F9" i="10"/>
  <c r="E9" i="10"/>
  <c r="F1" i="10"/>
  <c r="A1" i="10"/>
  <c r="G65" i="9"/>
  <c r="E65" i="9"/>
  <c r="G64" i="9"/>
  <c r="E64" i="9"/>
  <c r="G59" i="9"/>
  <c r="F59" i="9"/>
  <c r="E59" i="9"/>
  <c r="G58" i="9"/>
  <c r="E58" i="9"/>
  <c r="G57" i="9"/>
  <c r="E57" i="9"/>
  <c r="G56" i="9"/>
  <c r="F56" i="9"/>
  <c r="E56" i="9"/>
  <c r="G51" i="9"/>
  <c r="E51" i="9"/>
  <c r="G50" i="9"/>
  <c r="F50" i="9"/>
  <c r="E50" i="9"/>
  <c r="G43" i="9"/>
  <c r="E43" i="9"/>
  <c r="G42" i="9"/>
  <c r="E42" i="9"/>
  <c r="G37" i="9"/>
  <c r="F37" i="9"/>
  <c r="E37" i="9"/>
  <c r="G36" i="9"/>
  <c r="E36" i="9"/>
  <c r="G35" i="9"/>
  <c r="E35" i="9"/>
  <c r="G34" i="9"/>
  <c r="F34" i="9"/>
  <c r="E34" i="9"/>
  <c r="G29" i="9"/>
  <c r="E29" i="9"/>
  <c r="G28" i="9"/>
  <c r="F28" i="9"/>
  <c r="E28" i="9"/>
  <c r="G23" i="9"/>
  <c r="E23" i="9"/>
  <c r="G22" i="9"/>
  <c r="E22" i="9"/>
  <c r="G21" i="9"/>
  <c r="E21" i="9"/>
  <c r="G16" i="9"/>
  <c r="F16" i="9"/>
  <c r="E16" i="9"/>
  <c r="G15" i="9"/>
  <c r="F15" i="9"/>
  <c r="E15" i="9"/>
  <c r="G10" i="9"/>
  <c r="F10" i="9"/>
  <c r="E10" i="9"/>
  <c r="G9" i="9"/>
  <c r="F9" i="9"/>
  <c r="E9" i="9"/>
  <c r="F1" i="9"/>
  <c r="A1" i="9"/>
  <c r="G79" i="8"/>
  <c r="E79" i="8"/>
  <c r="G78" i="8"/>
  <c r="E78" i="8"/>
  <c r="G77" i="8"/>
  <c r="E77" i="8"/>
  <c r="G72" i="8"/>
  <c r="E72" i="8"/>
  <c r="G71" i="8"/>
  <c r="E71" i="8"/>
  <c r="G70" i="8"/>
  <c r="E70" i="8"/>
  <c r="G65" i="8"/>
  <c r="E65" i="8"/>
  <c r="G64" i="8"/>
  <c r="E64" i="8"/>
  <c r="G59" i="8"/>
  <c r="F59" i="8"/>
  <c r="E59" i="8"/>
  <c r="G58" i="8"/>
  <c r="E58" i="8"/>
  <c r="G57" i="8"/>
  <c r="E57" i="8"/>
  <c r="G52" i="8"/>
  <c r="E52" i="8"/>
  <c r="G51" i="8"/>
  <c r="E51" i="8"/>
  <c r="G46" i="8"/>
  <c r="F46" i="8"/>
  <c r="E46" i="8"/>
  <c r="G45" i="8"/>
  <c r="E45" i="8"/>
  <c r="G40" i="8"/>
  <c r="E40" i="8"/>
  <c r="G39" i="8"/>
  <c r="E39" i="8"/>
  <c r="G34" i="8"/>
  <c r="F34" i="8"/>
  <c r="E34" i="8"/>
  <c r="G33" i="8"/>
  <c r="F33" i="8"/>
  <c r="E33" i="8"/>
  <c r="G28" i="8"/>
  <c r="E28" i="8"/>
  <c r="G27" i="8"/>
  <c r="E27" i="8"/>
  <c r="G22" i="8"/>
  <c r="E22" i="8"/>
  <c r="G21" i="8"/>
  <c r="F21" i="8"/>
  <c r="E21" i="8"/>
  <c r="G16" i="8"/>
  <c r="E16" i="8"/>
  <c r="G15" i="8"/>
  <c r="F15" i="8"/>
  <c r="E15" i="8"/>
  <c r="G10" i="8"/>
  <c r="E10" i="8"/>
  <c r="G9" i="8"/>
  <c r="F9" i="8"/>
  <c r="E9" i="8"/>
  <c r="F1" i="8"/>
  <c r="A1" i="8"/>
  <c r="G111" i="7"/>
  <c r="E111" i="7"/>
  <c r="G110" i="7"/>
  <c r="E110" i="7"/>
  <c r="G105" i="7"/>
  <c r="E105" i="7"/>
  <c r="G104" i="7"/>
  <c r="E104" i="7"/>
  <c r="G99" i="7"/>
  <c r="F99" i="7"/>
  <c r="E99" i="7"/>
  <c r="G98" i="7"/>
  <c r="E98" i="7"/>
  <c r="G97" i="7"/>
  <c r="E97" i="7"/>
  <c r="G92" i="7"/>
  <c r="E92" i="7"/>
  <c r="G91" i="7"/>
  <c r="E91" i="7"/>
  <c r="G90" i="7"/>
  <c r="E90" i="7"/>
  <c r="G85" i="7"/>
  <c r="E85" i="7"/>
  <c r="G84" i="7"/>
  <c r="E84" i="7"/>
  <c r="G79" i="7"/>
  <c r="F79" i="7"/>
  <c r="E79" i="7"/>
  <c r="G78" i="7"/>
  <c r="E78" i="7"/>
  <c r="G77" i="7"/>
  <c r="E77" i="7"/>
  <c r="G72" i="7"/>
  <c r="E72" i="7"/>
  <c r="G71" i="7"/>
  <c r="E71" i="7"/>
  <c r="G66" i="7"/>
  <c r="F66" i="7"/>
  <c r="E66" i="7"/>
  <c r="G65" i="7"/>
  <c r="E65" i="7"/>
  <c r="G64" i="7"/>
  <c r="E64" i="7"/>
  <c r="G63" i="7"/>
  <c r="F63" i="7"/>
  <c r="E63" i="7"/>
  <c r="G58" i="7"/>
  <c r="E58" i="7"/>
  <c r="G57" i="7"/>
  <c r="F57" i="7"/>
  <c r="E57" i="7"/>
  <c r="G52" i="7"/>
  <c r="E52" i="7"/>
  <c r="G51" i="7"/>
  <c r="E51" i="7"/>
  <c r="G46" i="7"/>
  <c r="F46" i="7"/>
  <c r="E46" i="7"/>
  <c r="G45" i="7"/>
  <c r="E45" i="7"/>
  <c r="G40" i="7"/>
  <c r="E40" i="7"/>
  <c r="G39" i="7"/>
  <c r="E39" i="7"/>
  <c r="G34" i="7"/>
  <c r="F34" i="7"/>
  <c r="E34" i="7"/>
  <c r="G33" i="7"/>
  <c r="F33" i="7"/>
  <c r="E33" i="7"/>
  <c r="G28" i="7"/>
  <c r="E28" i="7"/>
  <c r="G27" i="7"/>
  <c r="E27" i="7"/>
  <c r="G22" i="7"/>
  <c r="E22" i="7"/>
  <c r="G21" i="7"/>
  <c r="F21" i="7"/>
  <c r="E21" i="7"/>
  <c r="G16" i="7"/>
  <c r="E16" i="7"/>
  <c r="G15" i="7"/>
  <c r="F15" i="7"/>
  <c r="E15" i="7"/>
  <c r="G10" i="7"/>
  <c r="E10" i="7"/>
  <c r="G9" i="7"/>
  <c r="F9" i="7"/>
  <c r="E9" i="7"/>
  <c r="F1" i="7"/>
  <c r="A1" i="7"/>
  <c r="I33" i="6"/>
  <c r="H33" i="6"/>
  <c r="G33" i="6"/>
  <c r="F33" i="6"/>
  <c r="E33" i="6"/>
  <c r="G32" i="6"/>
  <c r="F32" i="6"/>
  <c r="E32" i="6"/>
  <c r="G31" i="6"/>
  <c r="F31" i="6"/>
  <c r="E31" i="6"/>
  <c r="J27" i="6"/>
  <c r="J5" i="9" s="1"/>
  <c r="I22" i="6"/>
  <c r="H22" i="6"/>
  <c r="G22" i="6"/>
  <c r="F22" i="6"/>
  <c r="E22" i="6"/>
  <c r="I17" i="6"/>
  <c r="H17" i="6"/>
  <c r="G17" i="6"/>
  <c r="F17" i="6"/>
  <c r="E17" i="6"/>
  <c r="I12" i="6"/>
  <c r="H12" i="6"/>
  <c r="G12" i="6"/>
  <c r="F12" i="6"/>
  <c r="E12" i="6"/>
  <c r="G11" i="6"/>
  <c r="F11" i="6"/>
  <c r="E11" i="6"/>
  <c r="F1" i="6"/>
  <c r="A1" i="6"/>
  <c r="F1" i="5"/>
  <c r="B47" i="3"/>
  <c r="B46" i="3"/>
  <c r="B45" i="3"/>
  <c r="A44" i="3"/>
  <c r="A42" i="3"/>
  <c r="A40" i="3"/>
  <c r="B38" i="3"/>
  <c r="B37" i="3"/>
  <c r="B36" i="3"/>
  <c r="B35" i="3"/>
  <c r="A34" i="3"/>
  <c r="A32" i="3"/>
  <c r="B30" i="3"/>
  <c r="A29" i="3"/>
  <c r="A27" i="3"/>
  <c r="A25" i="3"/>
  <c r="B23" i="3"/>
  <c r="A22" i="3"/>
  <c r="B20" i="3"/>
  <c r="B19" i="3"/>
  <c r="B18" i="3"/>
  <c r="B17" i="3"/>
  <c r="B16" i="3"/>
  <c r="B15" i="3"/>
  <c r="B14" i="3"/>
  <c r="B13" i="3"/>
  <c r="B12" i="3"/>
  <c r="A11" i="3"/>
  <c r="A6" i="3"/>
  <c r="A1" i="3"/>
  <c r="C7" i="2"/>
  <c r="A1" i="2"/>
  <c r="C4" i="18" l="1"/>
  <c r="C4" i="17"/>
  <c r="F11" i="9"/>
  <c r="F77" i="14" s="1"/>
  <c r="F78" i="14" s="1"/>
  <c r="F11" i="12"/>
  <c r="G161" i="19" s="1"/>
  <c r="J22" i="6"/>
  <c r="J23" i="6" s="1"/>
  <c r="J4" i="6" s="1"/>
  <c r="K27" i="6"/>
  <c r="K5" i="7" s="1"/>
  <c r="F17" i="9"/>
  <c r="F21" i="9" s="1"/>
  <c r="F17" i="12"/>
  <c r="G162" i="19" s="1"/>
  <c r="F35" i="7"/>
  <c r="F39" i="7" s="1"/>
  <c r="F35" i="8"/>
  <c r="J17" i="6"/>
  <c r="J18" i="6" s="1"/>
  <c r="K17" i="6"/>
  <c r="K18" i="6" s="1"/>
  <c r="J5" i="7"/>
  <c r="K5" i="6"/>
  <c r="G30" i="19"/>
  <c r="F61" i="11"/>
  <c r="J5" i="5"/>
  <c r="G89" i="19"/>
  <c r="J5" i="10"/>
  <c r="J5" i="12"/>
  <c r="J5" i="6"/>
  <c r="J5" i="15"/>
  <c r="J5" i="14"/>
  <c r="J5" i="13"/>
  <c r="J5" i="11"/>
  <c r="J5" i="8"/>
  <c r="K5" i="5"/>
  <c r="G90" i="19"/>
  <c r="K5" i="15"/>
  <c r="K5" i="13"/>
  <c r="K5" i="14"/>
  <c r="K5" i="12"/>
  <c r="K33" i="6"/>
  <c r="K5" i="11"/>
  <c r="K5" i="8"/>
  <c r="K5" i="10"/>
  <c r="K5" i="9"/>
  <c r="J4" i="7"/>
  <c r="L27" i="6"/>
  <c r="K22" i="6"/>
  <c r="K23" i="6" s="1"/>
  <c r="J33" i="6"/>
  <c r="J34" i="6" s="1"/>
  <c r="F70" i="14" l="1"/>
  <c r="F71" i="14" s="1"/>
  <c r="G177" i="19" s="1"/>
  <c r="F42" i="14"/>
  <c r="F43" i="14" s="1"/>
  <c r="G173" i="19" s="1"/>
  <c r="G138" i="19"/>
  <c r="F49" i="14"/>
  <c r="F50" i="14" s="1"/>
  <c r="F86" i="14" s="1"/>
  <c r="F21" i="14"/>
  <c r="F22" i="14" s="1"/>
  <c r="F82" i="14" s="1"/>
  <c r="F63" i="14"/>
  <c r="F64" i="14" s="1"/>
  <c r="F88" i="14" s="1"/>
  <c r="F16" i="7"/>
  <c r="F17" i="7" s="1"/>
  <c r="F22" i="7" s="1"/>
  <c r="F23" i="7" s="1"/>
  <c r="F12" i="11"/>
  <c r="F13" i="11" s="1"/>
  <c r="F18" i="11" s="1"/>
  <c r="F28" i="14"/>
  <c r="F29" i="14" s="1"/>
  <c r="F83" i="14" s="1"/>
  <c r="F10" i="7"/>
  <c r="F11" i="7" s="1"/>
  <c r="G109" i="19" s="1"/>
  <c r="F56" i="11"/>
  <c r="F57" i="11" s="1"/>
  <c r="F62" i="11" s="1"/>
  <c r="F58" i="7"/>
  <c r="F59" i="7" s="1"/>
  <c r="F64" i="7" s="1"/>
  <c r="F10" i="8"/>
  <c r="F11" i="8" s="1"/>
  <c r="F28" i="8" s="1"/>
  <c r="F16" i="8"/>
  <c r="F17" i="8" s="1"/>
  <c r="F27" i="8" s="1"/>
  <c r="F29" i="9"/>
  <c r="F30" i="9" s="1"/>
  <c r="G141" i="19" s="1"/>
  <c r="F35" i="14"/>
  <c r="F36" i="14" s="1"/>
  <c r="F110" i="14" s="1"/>
  <c r="F34" i="11"/>
  <c r="F35" i="11" s="1"/>
  <c r="G153" i="19" s="1"/>
  <c r="F51" i="9"/>
  <c r="F52" i="9" s="1"/>
  <c r="F57" i="9" s="1"/>
  <c r="F10" i="10"/>
  <c r="F11" i="10" s="1"/>
  <c r="G147" i="19" s="1"/>
  <c r="F56" i="14"/>
  <c r="F57" i="14" s="1"/>
  <c r="G175" i="19" s="1"/>
  <c r="F41" i="11"/>
  <c r="F58" i="9"/>
  <c r="F113" i="19"/>
  <c r="F63" i="11"/>
  <c r="F19" i="11"/>
  <c r="J4" i="11"/>
  <c r="F10" i="13"/>
  <c r="F11" i="13" s="1"/>
  <c r="F166" i="19" s="1"/>
  <c r="F29" i="12"/>
  <c r="F31" i="12" s="1"/>
  <c r="G164" i="19" s="1"/>
  <c r="J4" i="13"/>
  <c r="F22" i="12"/>
  <c r="F24" i="12" s="1"/>
  <c r="G163" i="19" s="1"/>
  <c r="F98" i="7"/>
  <c r="J4" i="8"/>
  <c r="J4" i="14"/>
  <c r="J4" i="15"/>
  <c r="F58" i="8"/>
  <c r="J4" i="9"/>
  <c r="G79" i="19"/>
  <c r="J4" i="10"/>
  <c r="J4" i="5"/>
  <c r="F78" i="7"/>
  <c r="F17" i="10"/>
  <c r="J4" i="12"/>
  <c r="F16" i="13"/>
  <c r="F17" i="13" s="1"/>
  <c r="F22" i="13" s="1"/>
  <c r="G139" i="19"/>
  <c r="F36" i="9"/>
  <c r="F65" i="7"/>
  <c r="E99" i="19"/>
  <c r="J12" i="6"/>
  <c r="J13" i="6" s="1"/>
  <c r="K4" i="5"/>
  <c r="G80" i="19"/>
  <c r="K4" i="12"/>
  <c r="K4" i="10"/>
  <c r="K4" i="9"/>
  <c r="K4" i="14"/>
  <c r="K4" i="15"/>
  <c r="K4" i="13"/>
  <c r="K4" i="11"/>
  <c r="K4" i="8"/>
  <c r="K4" i="7"/>
  <c r="K4" i="6"/>
  <c r="K3" i="11"/>
  <c r="K3" i="5"/>
  <c r="H70" i="19"/>
  <c r="K3" i="15"/>
  <c r="K3" i="12"/>
  <c r="K3" i="8"/>
  <c r="K3" i="7"/>
  <c r="K3" i="10"/>
  <c r="K3" i="9"/>
  <c r="K3" i="14"/>
  <c r="K3" i="13"/>
  <c r="K3" i="6"/>
  <c r="F130" i="19"/>
  <c r="F39" i="8"/>
  <c r="G178" i="19"/>
  <c r="F146" i="14"/>
  <c r="F90" i="14"/>
  <c r="L5" i="15"/>
  <c r="L5" i="5"/>
  <c r="G91" i="19"/>
  <c r="L33" i="6"/>
  <c r="L22" i="6"/>
  <c r="L23" i="6" s="1"/>
  <c r="L5" i="14"/>
  <c r="L5" i="11"/>
  <c r="L5" i="13"/>
  <c r="L5" i="10"/>
  <c r="L5" i="9"/>
  <c r="L5" i="12"/>
  <c r="M27" i="6"/>
  <c r="L5" i="7"/>
  <c r="L5" i="6"/>
  <c r="L17" i="6"/>
  <c r="L18" i="6" s="1"/>
  <c r="L5" i="8"/>
  <c r="F116" i="14"/>
  <c r="K34" i="6"/>
  <c r="F140" i="14"/>
  <c r="J3" i="14"/>
  <c r="J3" i="12"/>
  <c r="J3" i="5"/>
  <c r="H69" i="19"/>
  <c r="J3" i="11"/>
  <c r="J3" i="15"/>
  <c r="J3" i="8"/>
  <c r="J3" i="10"/>
  <c r="J3" i="9"/>
  <c r="J3" i="13"/>
  <c r="J3" i="7"/>
  <c r="J3" i="6"/>
  <c r="F27" i="7" l="1"/>
  <c r="G110" i="19"/>
  <c r="G174" i="19"/>
  <c r="F122" i="14"/>
  <c r="G176" i="19"/>
  <c r="F98" i="14"/>
  <c r="G170" i="19"/>
  <c r="F22" i="8"/>
  <c r="F23" i="8" s="1"/>
  <c r="F78" i="8" s="1"/>
  <c r="G150" i="19"/>
  <c r="F134" i="14"/>
  <c r="G127" i="19"/>
  <c r="F89" i="14"/>
  <c r="F85" i="14"/>
  <c r="F104" i="14"/>
  <c r="G171" i="19"/>
  <c r="G172" i="19"/>
  <c r="G156" i="19"/>
  <c r="G117" i="19"/>
  <c r="F28" i="7"/>
  <c r="F29" i="7" s="1"/>
  <c r="F40" i="11"/>
  <c r="F43" i="11" s="1"/>
  <c r="G154" i="19" s="1"/>
  <c r="F35" i="9"/>
  <c r="F38" i="9" s="1"/>
  <c r="G142" i="19" s="1"/>
  <c r="G126" i="19"/>
  <c r="F60" i="9"/>
  <c r="G145" i="19" s="1"/>
  <c r="F84" i="14"/>
  <c r="G144" i="19"/>
  <c r="F21" i="11"/>
  <c r="G151" i="19" s="1"/>
  <c r="F87" i="14"/>
  <c r="F16" i="10"/>
  <c r="F19" i="10" s="1"/>
  <c r="G148" i="19" s="1"/>
  <c r="F128" i="14"/>
  <c r="F167" i="19"/>
  <c r="F65" i="11"/>
  <c r="G157" i="19" s="1"/>
  <c r="F67" i="7"/>
  <c r="F72" i="7" s="1"/>
  <c r="F36" i="12"/>
  <c r="F35" i="12"/>
  <c r="F23" i="13"/>
  <c r="F25" i="13" s="1"/>
  <c r="F19" i="16" s="1"/>
  <c r="C13" i="17" s="1"/>
  <c r="F29" i="8"/>
  <c r="F129" i="19" s="1"/>
  <c r="L3" i="5"/>
  <c r="H71" i="19"/>
  <c r="L3" i="15"/>
  <c r="L3" i="13"/>
  <c r="L3" i="12"/>
  <c r="L3" i="8"/>
  <c r="L3" i="7"/>
  <c r="L3" i="10"/>
  <c r="L3" i="9"/>
  <c r="L3" i="14"/>
  <c r="L3" i="11"/>
  <c r="L3" i="6"/>
  <c r="L4" i="5"/>
  <c r="G81" i="19"/>
  <c r="L4" i="12"/>
  <c r="L4" i="10"/>
  <c r="L4" i="6"/>
  <c r="L4" i="14"/>
  <c r="L4" i="15"/>
  <c r="L4" i="13"/>
  <c r="L4" i="11"/>
  <c r="L4" i="8"/>
  <c r="L4" i="7"/>
  <c r="L4" i="9"/>
  <c r="M5" i="15"/>
  <c r="M5" i="5"/>
  <c r="G92" i="19"/>
  <c r="M22" i="6"/>
  <c r="M23" i="6" s="1"/>
  <c r="M5" i="14"/>
  <c r="M5" i="11"/>
  <c r="M5" i="8"/>
  <c r="M5" i="7"/>
  <c r="M5" i="13"/>
  <c r="M5" i="10"/>
  <c r="M5" i="9"/>
  <c r="M5" i="12"/>
  <c r="M5" i="6"/>
  <c r="M17" i="6"/>
  <c r="M18" i="6" s="1"/>
  <c r="M33" i="6"/>
  <c r="N27" i="6"/>
  <c r="L34" i="6"/>
  <c r="E100" i="19"/>
  <c r="K12" i="6"/>
  <c r="K13" i="6" s="1"/>
  <c r="G128" i="19"/>
  <c r="G111" i="19"/>
  <c r="F77" i="7"/>
  <c r="F80" i="7" s="1"/>
  <c r="F97" i="7"/>
  <c r="F100" i="7" s="1"/>
  <c r="F51" i="7"/>
  <c r="F91" i="7"/>
  <c r="J2" i="15"/>
  <c r="J2" i="5"/>
  <c r="E59" i="19"/>
  <c r="J2" i="11"/>
  <c r="J2" i="12"/>
  <c r="J2" i="14"/>
  <c r="J2" i="13"/>
  <c r="J2" i="10"/>
  <c r="J2" i="9"/>
  <c r="J2" i="7"/>
  <c r="J2" i="6"/>
  <c r="J2" i="8"/>
  <c r="F57" i="8" l="1"/>
  <c r="F60" i="8" s="1"/>
  <c r="F51" i="8"/>
  <c r="F71" i="8"/>
  <c r="F64" i="9"/>
  <c r="F37" i="12"/>
  <c r="G165" i="19" s="1"/>
  <c r="F91" i="14"/>
  <c r="F109" i="14" s="1"/>
  <c r="F111" i="14" s="1"/>
  <c r="G118" i="19"/>
  <c r="F43" i="9"/>
  <c r="F25" i="11"/>
  <c r="F47" i="11"/>
  <c r="F23" i="10"/>
  <c r="F69" i="11"/>
  <c r="F40" i="8"/>
  <c r="F41" i="8" s="1"/>
  <c r="F45" i="8" s="1"/>
  <c r="F47" i="8" s="1"/>
  <c r="F22" i="9"/>
  <c r="G168" i="19"/>
  <c r="F21" i="15"/>
  <c r="F40" i="16"/>
  <c r="C17" i="18" s="1"/>
  <c r="M34" i="6"/>
  <c r="M12" i="6" s="1"/>
  <c r="M13" i="6" s="1"/>
  <c r="N5" i="14"/>
  <c r="N5" i="12"/>
  <c r="N5" i="5"/>
  <c r="G93" i="19"/>
  <c r="N5" i="15"/>
  <c r="N17" i="6"/>
  <c r="N18" i="6" s="1"/>
  <c r="N5" i="11"/>
  <c r="N5" i="8"/>
  <c r="N5" i="13"/>
  <c r="N5" i="10"/>
  <c r="N5" i="9"/>
  <c r="N5" i="6"/>
  <c r="N5" i="7"/>
  <c r="N33" i="6"/>
  <c r="O27" i="6"/>
  <c r="N22" i="6"/>
  <c r="N23" i="6" s="1"/>
  <c r="G123" i="19"/>
  <c r="F104" i="7"/>
  <c r="K2" i="15"/>
  <c r="K2" i="5"/>
  <c r="E60" i="19"/>
  <c r="K2" i="11"/>
  <c r="K2" i="12"/>
  <c r="K2" i="14"/>
  <c r="K2" i="8"/>
  <c r="K2" i="13"/>
  <c r="K2" i="10"/>
  <c r="K2" i="9"/>
  <c r="K2" i="7"/>
  <c r="K2" i="6"/>
  <c r="E102" i="19"/>
  <c r="G120" i="19"/>
  <c r="F84" i="7"/>
  <c r="M3" i="5"/>
  <c r="H72" i="19"/>
  <c r="M3" i="12"/>
  <c r="M3" i="15"/>
  <c r="M3" i="10"/>
  <c r="M3" i="9"/>
  <c r="M3" i="14"/>
  <c r="M3" i="13"/>
  <c r="M3" i="11"/>
  <c r="M3" i="7"/>
  <c r="M3" i="8"/>
  <c r="M3" i="6"/>
  <c r="M4" i="5"/>
  <c r="G82" i="19"/>
  <c r="M4" i="15"/>
  <c r="M4" i="13"/>
  <c r="M4" i="14"/>
  <c r="M4" i="11"/>
  <c r="M4" i="8"/>
  <c r="M4" i="12"/>
  <c r="M4" i="10"/>
  <c r="M4" i="9"/>
  <c r="M4" i="7"/>
  <c r="M4" i="6"/>
  <c r="F112" i="19"/>
  <c r="F40" i="7"/>
  <c r="F41" i="7" s="1"/>
  <c r="G134" i="19"/>
  <c r="F64" i="8"/>
  <c r="E101" i="19"/>
  <c r="L12" i="6"/>
  <c r="L13" i="6" s="1"/>
  <c r="F115" i="14" l="1"/>
  <c r="F117" i="14" s="1"/>
  <c r="F127" i="14"/>
  <c r="F129" i="14" s="1"/>
  <c r="F97" i="14"/>
  <c r="F99" i="14" s="1"/>
  <c r="G180" i="19" s="1"/>
  <c r="F145" i="14"/>
  <c r="F147" i="14" s="1"/>
  <c r="F20" i="15"/>
  <c r="F23" i="9"/>
  <c r="F24" i="9" s="1"/>
  <c r="F71" i="7" s="1"/>
  <c r="F73" i="7" s="1"/>
  <c r="G119" i="19" s="1"/>
  <c r="F139" i="14"/>
  <c r="F141" i="14" s="1"/>
  <c r="F195" i="14" s="1"/>
  <c r="F121" i="14"/>
  <c r="F123" i="14" s="1"/>
  <c r="G184" i="19" s="1"/>
  <c r="F18" i="16"/>
  <c r="C12" i="17" s="1"/>
  <c r="F133" i="14"/>
  <c r="F135" i="14" s="1"/>
  <c r="F189" i="14" s="1"/>
  <c r="G179" i="19"/>
  <c r="F39" i="16"/>
  <c r="C16" i="18" s="1"/>
  <c r="F103" i="14"/>
  <c r="F105" i="14" s="1"/>
  <c r="F159" i="14" s="1"/>
  <c r="F131" i="19"/>
  <c r="N34" i="6"/>
  <c r="E103" i="19" s="1"/>
  <c r="F153" i="14"/>
  <c r="O5" i="11"/>
  <c r="O5" i="5"/>
  <c r="G94" i="19"/>
  <c r="O5" i="15"/>
  <c r="O17" i="6"/>
  <c r="O18" i="6" s="1"/>
  <c r="O5" i="14"/>
  <c r="O5" i="8"/>
  <c r="O5" i="7"/>
  <c r="P27" i="6"/>
  <c r="O5" i="13"/>
  <c r="O5" i="10"/>
  <c r="O5" i="9"/>
  <c r="O5" i="12"/>
  <c r="O5" i="6"/>
  <c r="O33" i="6"/>
  <c r="O34" i="6" s="1"/>
  <c r="O22" i="6"/>
  <c r="O23" i="6" s="1"/>
  <c r="L2" i="14"/>
  <c r="L2" i="12"/>
  <c r="L2" i="5"/>
  <c r="E61" i="19"/>
  <c r="L2" i="8"/>
  <c r="L2" i="13"/>
  <c r="L2" i="10"/>
  <c r="L2" i="9"/>
  <c r="L2" i="15"/>
  <c r="L2" i="11"/>
  <c r="L2" i="7"/>
  <c r="L2" i="6"/>
  <c r="F201" i="14"/>
  <c r="G188" i="19"/>
  <c r="N12" i="6"/>
  <c r="N13" i="6" s="1"/>
  <c r="N3" i="5"/>
  <c r="H73" i="19"/>
  <c r="N3" i="15"/>
  <c r="N3" i="10"/>
  <c r="N3" i="14"/>
  <c r="N3" i="6"/>
  <c r="N3" i="13"/>
  <c r="N3" i="11"/>
  <c r="N3" i="12"/>
  <c r="N3" i="8"/>
  <c r="N3" i="9"/>
  <c r="N3" i="7"/>
  <c r="G183" i="19"/>
  <c r="F171" i="14"/>
  <c r="F114" i="19"/>
  <c r="F45" i="7"/>
  <c r="F47" i="7" s="1"/>
  <c r="G132" i="19"/>
  <c r="F77" i="8"/>
  <c r="F52" i="8"/>
  <c r="F53" i="8" s="1"/>
  <c r="G185" i="19"/>
  <c r="F183" i="14"/>
  <c r="M2" i="11"/>
  <c r="M2" i="5"/>
  <c r="E62" i="19"/>
  <c r="M2" i="15"/>
  <c r="M2" i="12"/>
  <c r="M2" i="14"/>
  <c r="M2" i="8"/>
  <c r="M2" i="7"/>
  <c r="M2" i="13"/>
  <c r="M2" i="10"/>
  <c r="M2" i="9"/>
  <c r="M2" i="6"/>
  <c r="G182" i="19"/>
  <c r="F165" i="14"/>
  <c r="N4" i="15"/>
  <c r="N4" i="5"/>
  <c r="G83" i="19"/>
  <c r="N4" i="14"/>
  <c r="N4" i="13"/>
  <c r="N4" i="11"/>
  <c r="N4" i="12"/>
  <c r="N4" i="10"/>
  <c r="N4" i="9"/>
  <c r="N4" i="8"/>
  <c r="N4" i="7"/>
  <c r="N4" i="6"/>
  <c r="G187" i="19" l="1"/>
  <c r="F177" i="14"/>
  <c r="G186" i="19"/>
  <c r="G181" i="19"/>
  <c r="F42" i="9"/>
  <c r="F44" i="9" s="1"/>
  <c r="F65" i="9" s="1"/>
  <c r="F66" i="9" s="1"/>
  <c r="F15" i="15" s="1"/>
  <c r="G140" i="19"/>
  <c r="F85" i="11"/>
  <c r="F48" i="11"/>
  <c r="F49" i="11" s="1"/>
  <c r="G155" i="19" s="1"/>
  <c r="F85" i="7"/>
  <c r="F86" i="7" s="1"/>
  <c r="G121" i="19" s="1"/>
  <c r="G115" i="19"/>
  <c r="F52" i="7"/>
  <c r="F53" i="7" s="1"/>
  <c r="N2" i="5"/>
  <c r="E63" i="19"/>
  <c r="N2" i="15"/>
  <c r="N2" i="13"/>
  <c r="N2" i="12"/>
  <c r="N2" i="14"/>
  <c r="N2" i="8"/>
  <c r="N2" i="7"/>
  <c r="N2" i="10"/>
  <c r="N2" i="9"/>
  <c r="N2" i="11"/>
  <c r="N2" i="6"/>
  <c r="G133" i="19"/>
  <c r="F70" i="8"/>
  <c r="P5" i="5"/>
  <c r="G95" i="19"/>
  <c r="P5" i="15"/>
  <c r="P5" i="13"/>
  <c r="P5" i="14"/>
  <c r="P5" i="8"/>
  <c r="P5" i="7"/>
  <c r="Q27" i="6"/>
  <c r="P5" i="11"/>
  <c r="P5" i="10"/>
  <c r="P5" i="9"/>
  <c r="P5" i="12"/>
  <c r="P17" i="6"/>
  <c r="P18" i="6" s="1"/>
  <c r="P33" i="6"/>
  <c r="P34" i="6" s="1"/>
  <c r="P22" i="6"/>
  <c r="P23" i="6" s="1"/>
  <c r="P5" i="6"/>
  <c r="O4" i="15"/>
  <c r="O4" i="5"/>
  <c r="G84" i="19"/>
  <c r="O4" i="14"/>
  <c r="O4" i="13"/>
  <c r="O4" i="11"/>
  <c r="O4" i="8"/>
  <c r="O4" i="7"/>
  <c r="O4" i="12"/>
  <c r="O4" i="10"/>
  <c r="O4" i="9"/>
  <c r="O4" i="6"/>
  <c r="E104" i="19"/>
  <c r="O12" i="6"/>
  <c r="O13" i="6" s="1"/>
  <c r="O3" i="5"/>
  <c r="H74" i="19"/>
  <c r="O3" i="15"/>
  <c r="O3" i="13"/>
  <c r="O3" i="14"/>
  <c r="O3" i="11"/>
  <c r="O3" i="12"/>
  <c r="O3" i="8"/>
  <c r="O3" i="10"/>
  <c r="O3" i="9"/>
  <c r="O3" i="6"/>
  <c r="O3" i="7"/>
  <c r="F26" i="11" l="1"/>
  <c r="F27" i="11" s="1"/>
  <c r="F87" i="11" s="1"/>
  <c r="F105" i="7"/>
  <c r="F106" i="7" s="1"/>
  <c r="G124" i="19" s="1"/>
  <c r="G143" i="19"/>
  <c r="F88" i="11"/>
  <c r="G146" i="19"/>
  <c r="F36" i="16"/>
  <c r="C13" i="18" s="1"/>
  <c r="F15" i="16"/>
  <c r="C9" i="17" s="1"/>
  <c r="F70" i="11"/>
  <c r="F71" i="11" s="1"/>
  <c r="G158" i="19" s="1"/>
  <c r="F24" i="10"/>
  <c r="F25" i="10" s="1"/>
  <c r="F17" i="15" s="1"/>
  <c r="F65" i="8"/>
  <c r="F66" i="8" s="1"/>
  <c r="G135" i="19" s="1"/>
  <c r="F90" i="11"/>
  <c r="F77" i="11"/>
  <c r="G152" i="19"/>
  <c r="F78" i="11"/>
  <c r="F110" i="7"/>
  <c r="F86" i="11"/>
  <c r="F92" i="7"/>
  <c r="O2" i="5"/>
  <c r="E64" i="19"/>
  <c r="O2" i="14"/>
  <c r="O2" i="10"/>
  <c r="O2" i="9"/>
  <c r="O2" i="13"/>
  <c r="O2" i="15"/>
  <c r="O2" i="11"/>
  <c r="O2" i="12"/>
  <c r="O2" i="6"/>
  <c r="O2" i="8"/>
  <c r="O2" i="7"/>
  <c r="G116" i="19"/>
  <c r="F90" i="7"/>
  <c r="Q5" i="5"/>
  <c r="G96" i="19"/>
  <c r="Q5" i="15"/>
  <c r="Q5" i="14"/>
  <c r="Q5" i="11"/>
  <c r="Q5" i="10"/>
  <c r="Q5" i="9"/>
  <c r="Q5" i="13"/>
  <c r="Q5" i="12"/>
  <c r="Q5" i="7"/>
  <c r="Q17" i="6"/>
  <c r="Q18" i="6" s="1"/>
  <c r="Q33" i="6"/>
  <c r="Q34" i="6" s="1"/>
  <c r="Q22" i="6"/>
  <c r="Q23" i="6" s="1"/>
  <c r="Q5" i="8"/>
  <c r="R27" i="6"/>
  <c r="Q5" i="6"/>
  <c r="P4" i="14"/>
  <c r="P4" i="12"/>
  <c r="P4" i="5"/>
  <c r="G85" i="19"/>
  <c r="P4" i="13"/>
  <c r="P4" i="11"/>
  <c r="P4" i="8"/>
  <c r="P4" i="15"/>
  <c r="P4" i="10"/>
  <c r="P4" i="9"/>
  <c r="P4" i="6"/>
  <c r="P4" i="7"/>
  <c r="E105" i="19"/>
  <c r="P12" i="6"/>
  <c r="P13" i="6" s="1"/>
  <c r="P3" i="15"/>
  <c r="P3" i="5"/>
  <c r="H75" i="19"/>
  <c r="P3" i="14"/>
  <c r="P3" i="13"/>
  <c r="P3" i="11"/>
  <c r="P3" i="12"/>
  <c r="P3" i="10"/>
  <c r="P3" i="9"/>
  <c r="P3" i="6"/>
  <c r="P3" i="8"/>
  <c r="P3" i="7"/>
  <c r="F37" i="16" l="1"/>
  <c r="C14" i="18" s="1"/>
  <c r="F72" i="8"/>
  <c r="F73" i="8" s="1"/>
  <c r="F13" i="16" s="1"/>
  <c r="C7" i="17" s="1"/>
  <c r="F16" i="16"/>
  <c r="C10" i="17" s="1"/>
  <c r="F79" i="11"/>
  <c r="F89" i="11"/>
  <c r="F92" i="11"/>
  <c r="G149" i="19"/>
  <c r="F79" i="8"/>
  <c r="F80" i="8" s="1"/>
  <c r="F14" i="16" s="1"/>
  <c r="C8" i="17" s="1"/>
  <c r="F91" i="11"/>
  <c r="F93" i="7"/>
  <c r="F11" i="16" s="1"/>
  <c r="C5" i="17" s="1"/>
  <c r="I5" i="17" s="1"/>
  <c r="H5" i="17" s="1"/>
  <c r="F11" i="14"/>
  <c r="Q4" i="11"/>
  <c r="Q4" i="5"/>
  <c r="G86" i="19"/>
  <c r="Q4" i="15"/>
  <c r="Q4" i="14"/>
  <c r="Q4" i="13"/>
  <c r="Q4" i="8"/>
  <c r="Q4" i="7"/>
  <c r="Q4" i="10"/>
  <c r="Q4" i="9"/>
  <c r="Q4" i="12"/>
  <c r="Q4" i="6"/>
  <c r="E106" i="19"/>
  <c r="Q12" i="6"/>
  <c r="Q13" i="6" s="1"/>
  <c r="Q3" i="15"/>
  <c r="Q3" i="5"/>
  <c r="H76" i="19"/>
  <c r="Q3" i="13"/>
  <c r="Q3" i="11"/>
  <c r="Q3" i="12"/>
  <c r="Q3" i="8"/>
  <c r="Q3" i="7"/>
  <c r="Q3" i="10"/>
  <c r="Q3" i="9"/>
  <c r="Q3" i="14"/>
  <c r="Q3" i="6"/>
  <c r="P2" i="5"/>
  <c r="E65" i="19"/>
  <c r="P2" i="10"/>
  <c r="P2" i="13"/>
  <c r="P2" i="15"/>
  <c r="P2" i="11"/>
  <c r="P2" i="12"/>
  <c r="P2" i="14"/>
  <c r="P2" i="8"/>
  <c r="P2" i="9"/>
  <c r="P2" i="6"/>
  <c r="P2" i="7"/>
  <c r="R5" i="5"/>
  <c r="G97" i="19"/>
  <c r="R5" i="11"/>
  <c r="R5" i="10"/>
  <c r="R5" i="13"/>
  <c r="R5" i="6"/>
  <c r="R5" i="12"/>
  <c r="R5" i="15"/>
  <c r="R5" i="14"/>
  <c r="R5" i="8"/>
  <c r="R5" i="7"/>
  <c r="R17" i="6"/>
  <c r="R18" i="6" s="1"/>
  <c r="R33" i="6"/>
  <c r="R34" i="6" s="1"/>
  <c r="R22" i="6"/>
  <c r="R23" i="6" s="1"/>
  <c r="R5" i="9"/>
  <c r="S27" i="6"/>
  <c r="G136" i="19" l="1"/>
  <c r="F12" i="15"/>
  <c r="F93" i="11"/>
  <c r="G160" i="19" s="1"/>
  <c r="F12" i="14"/>
  <c r="G137" i="19"/>
  <c r="F13" i="15"/>
  <c r="E5" i="17"/>
  <c r="F9" i="14"/>
  <c r="F5" i="17"/>
  <c r="G5" i="17" s="1"/>
  <c r="F9" i="15"/>
  <c r="G122" i="19"/>
  <c r="F111" i="7"/>
  <c r="F112" i="7" s="1"/>
  <c r="F12" i="16" s="1"/>
  <c r="C6" i="17" s="1"/>
  <c r="F6" i="17" s="1"/>
  <c r="G6" i="17" s="1"/>
  <c r="Q2" i="5"/>
  <c r="E66" i="19"/>
  <c r="Q2" i="15"/>
  <c r="Q2" i="13"/>
  <c r="Q2" i="14"/>
  <c r="Q2" i="11"/>
  <c r="Q2" i="12"/>
  <c r="Q2" i="8"/>
  <c r="Q2" i="10"/>
  <c r="Q2" i="9"/>
  <c r="Q2" i="6"/>
  <c r="Q2" i="7"/>
  <c r="S5" i="5"/>
  <c r="G98" i="19"/>
  <c r="S5" i="15"/>
  <c r="S5" i="13"/>
  <c r="S5" i="14"/>
  <c r="S5" i="12"/>
  <c r="S33" i="6"/>
  <c r="S34" i="6" s="1"/>
  <c r="S5" i="8"/>
  <c r="S5" i="11"/>
  <c r="S5" i="10"/>
  <c r="S5" i="9"/>
  <c r="S22" i="6"/>
  <c r="S23" i="6" s="1"/>
  <c r="S5" i="6"/>
  <c r="S5" i="7"/>
  <c r="S17" i="6"/>
  <c r="S18" i="6" s="1"/>
  <c r="R4" i="5"/>
  <c r="G87" i="19"/>
  <c r="R4" i="15"/>
  <c r="R4" i="13"/>
  <c r="R4" i="11"/>
  <c r="R4" i="8"/>
  <c r="R4" i="7"/>
  <c r="R4" i="10"/>
  <c r="R4" i="9"/>
  <c r="R4" i="12"/>
  <c r="R4" i="14"/>
  <c r="R4" i="6"/>
  <c r="E107" i="19"/>
  <c r="R12" i="6"/>
  <c r="R13" i="6" s="1"/>
  <c r="R3" i="14"/>
  <c r="R3" i="12"/>
  <c r="R3" i="5"/>
  <c r="H77" i="19"/>
  <c r="R3" i="13"/>
  <c r="R3" i="11"/>
  <c r="R3" i="8"/>
  <c r="R3" i="10"/>
  <c r="R3" i="9"/>
  <c r="R3" i="15"/>
  <c r="R3" i="7"/>
  <c r="R3" i="6"/>
  <c r="F80" i="11" l="1"/>
  <c r="F81" i="11" s="1"/>
  <c r="G159" i="19" s="1"/>
  <c r="F10" i="14"/>
  <c r="F13" i="14" s="1"/>
  <c r="F178" i="14" s="1"/>
  <c r="F179" i="14" s="1"/>
  <c r="F31" i="16" s="1"/>
  <c r="C9" i="18" s="1"/>
  <c r="I6" i="17"/>
  <c r="H6" i="17" s="1"/>
  <c r="I10" i="17"/>
  <c r="H10" i="17" s="1"/>
  <c r="F10" i="15"/>
  <c r="F10" i="17"/>
  <c r="G10" i="17" s="1"/>
  <c r="G125" i="19"/>
  <c r="E9" i="17"/>
  <c r="I7" i="17"/>
  <c r="H7" i="17" s="1"/>
  <c r="I8" i="17"/>
  <c r="H8" i="17" s="1"/>
  <c r="F8" i="17"/>
  <c r="G8" i="17" s="1"/>
  <c r="E10" i="17"/>
  <c r="F9" i="17"/>
  <c r="G9" i="17" s="1"/>
  <c r="F7" i="17"/>
  <c r="G7" i="17" s="1"/>
  <c r="E6" i="17"/>
  <c r="E7" i="17"/>
  <c r="I9" i="17"/>
  <c r="H9" i="17" s="1"/>
  <c r="E8" i="17"/>
  <c r="S4" i="5"/>
  <c r="G88" i="19"/>
  <c r="S4" i="13"/>
  <c r="S4" i="11"/>
  <c r="S4" i="10"/>
  <c r="S4" i="9"/>
  <c r="S4" i="12"/>
  <c r="S4" i="15"/>
  <c r="S4" i="14"/>
  <c r="S4" i="6"/>
  <c r="S4" i="7"/>
  <c r="S4" i="8"/>
  <c r="R2" i="15"/>
  <c r="R2" i="5"/>
  <c r="E67" i="19"/>
  <c r="R2" i="13"/>
  <c r="R2" i="11"/>
  <c r="R2" i="12"/>
  <c r="R2" i="14"/>
  <c r="R2" i="10"/>
  <c r="R2" i="9"/>
  <c r="R2" i="6"/>
  <c r="R2" i="7"/>
  <c r="R2" i="8"/>
  <c r="S3" i="11"/>
  <c r="S3" i="5"/>
  <c r="H78" i="19"/>
  <c r="S3" i="15"/>
  <c r="S3" i="8"/>
  <c r="S3" i="7"/>
  <c r="S3" i="12"/>
  <c r="S3" i="10"/>
  <c r="S3" i="9"/>
  <c r="S3" i="14"/>
  <c r="S3" i="13"/>
  <c r="S3" i="6"/>
  <c r="H18" i="6"/>
  <c r="E108" i="19"/>
  <c r="S12" i="6"/>
  <c r="S13" i="6" s="1"/>
  <c r="F166" i="14" l="1"/>
  <c r="F167" i="14" s="1"/>
  <c r="F29" i="16" s="1"/>
  <c r="C7" i="18" s="1"/>
  <c r="F172" i="14"/>
  <c r="F173" i="14" s="1"/>
  <c r="F30" i="16" s="1"/>
  <c r="C8" i="18" s="1"/>
  <c r="G169" i="19"/>
  <c r="F38" i="16"/>
  <c r="C15" i="18" s="1"/>
  <c r="F17" i="16"/>
  <c r="C11" i="17" s="1"/>
  <c r="F11" i="17" s="1"/>
  <c r="G11" i="17" s="1"/>
  <c r="F18" i="15"/>
  <c r="F190" i="14"/>
  <c r="F191" i="14" s="1"/>
  <c r="F33" i="16" s="1"/>
  <c r="F160" i="14"/>
  <c r="F161" i="14" s="1"/>
  <c r="F28" i="16" s="1"/>
  <c r="C6" i="18" s="1"/>
  <c r="F184" i="14"/>
  <c r="F185" i="14" s="1"/>
  <c r="F32" i="16" s="1"/>
  <c r="C10" i="18" s="1"/>
  <c r="F154" i="14"/>
  <c r="F155" i="14" s="1"/>
  <c r="F27" i="16" s="1"/>
  <c r="C5" i="18" s="1"/>
  <c r="F202" i="14"/>
  <c r="F203" i="14" s="1"/>
  <c r="F35" i="16" s="1"/>
  <c r="C12" i="18" s="1"/>
  <c r="F196" i="14"/>
  <c r="F197" i="14" s="1"/>
  <c r="F34" i="16" s="1"/>
  <c r="G193" i="19"/>
  <c r="G191" i="19"/>
  <c r="S2" i="15"/>
  <c r="S2" i="5"/>
  <c r="E68" i="19"/>
  <c r="S2" i="11"/>
  <c r="S2" i="12"/>
  <c r="S2" i="8"/>
  <c r="S2" i="7"/>
  <c r="S2" i="14"/>
  <c r="S2" i="10"/>
  <c r="S2" i="9"/>
  <c r="S2" i="13"/>
  <c r="S2" i="6"/>
  <c r="F9" i="18" l="1"/>
  <c r="G9" i="18" s="1"/>
  <c r="F12" i="17"/>
  <c r="G12" i="17" s="1"/>
  <c r="F13" i="17"/>
  <c r="G13" i="17" s="1"/>
  <c r="I13" i="17"/>
  <c r="H13" i="17" s="1"/>
  <c r="E13" i="17"/>
  <c r="E12" i="17"/>
  <c r="I11" i="17"/>
  <c r="H11" i="17" s="1"/>
  <c r="I12" i="17"/>
  <c r="H12" i="17" s="1"/>
  <c r="D14" i="17"/>
  <c r="C17" i="17" s="1"/>
  <c r="E11" i="17"/>
  <c r="G192" i="19"/>
  <c r="G194" i="19"/>
  <c r="C11" i="18"/>
  <c r="E16" i="18" s="1"/>
  <c r="G195" i="19"/>
  <c r="G190" i="19"/>
  <c r="G197" i="19"/>
  <c r="G196" i="19"/>
  <c r="F5" i="18"/>
  <c r="G5" i="18" s="1"/>
  <c r="E10" i="18"/>
  <c r="I7" i="18"/>
  <c r="H7" i="18" s="1"/>
  <c r="F6" i="18"/>
  <c r="G6" i="18" s="1"/>
  <c r="I10" i="18"/>
  <c r="H10" i="18" s="1"/>
  <c r="F7" i="18"/>
  <c r="G7" i="18" s="1"/>
  <c r="I9" i="18"/>
  <c r="H9" i="18" s="1"/>
  <c r="E6" i="18"/>
  <c r="E8" i="18"/>
  <c r="F8" i="18"/>
  <c r="G8" i="18" s="1"/>
  <c r="F10" i="18"/>
  <c r="G10" i="18" s="1"/>
  <c r="I6" i="18"/>
  <c r="H6" i="18" s="1"/>
  <c r="E9" i="18"/>
  <c r="G189" i="19"/>
  <c r="I8" i="18"/>
  <c r="H8" i="18" s="1"/>
  <c r="I5" i="18"/>
  <c r="H5" i="18" s="1"/>
  <c r="E5" i="18"/>
  <c r="E7" i="18"/>
  <c r="I11" i="18"/>
  <c r="E14" i="18"/>
  <c r="I16" i="18"/>
  <c r="H16" i="18" s="1"/>
  <c r="I15" i="18"/>
  <c r="H15" i="18" s="1"/>
  <c r="I14" i="18"/>
  <c r="H14" i="18" s="1"/>
  <c r="H11" i="18" l="1"/>
  <c r="F17" i="18"/>
  <c r="G17" i="18" s="1"/>
  <c r="F12" i="18"/>
  <c r="G12" i="18" s="1"/>
  <c r="I17" i="18"/>
  <c r="H17" i="18" s="1"/>
  <c r="F16" i="18"/>
  <c r="G16" i="18" s="1"/>
  <c r="E12" i="18"/>
  <c r="F13" i="18"/>
  <c r="G13" i="18" s="1"/>
  <c r="F11" i="18"/>
  <c r="G11" i="18" s="1"/>
  <c r="I12" i="18"/>
  <c r="H12" i="18" s="1"/>
  <c r="F15" i="18"/>
  <c r="G15" i="18" s="1"/>
  <c r="E13" i="18"/>
  <c r="E11" i="18"/>
  <c r="D18" i="18"/>
  <c r="C21" i="18" s="1"/>
  <c r="E17" i="18"/>
  <c r="I13" i="18"/>
  <c r="H13" i="18" s="1"/>
  <c r="E15" i="18"/>
  <c r="F14" i="18"/>
  <c r="G14" i="18" s="1"/>
</calcChain>
</file>

<file path=xl/sharedStrings.xml><?xml version="1.0" encoding="utf-8"?>
<sst xmlns="http://schemas.openxmlformats.org/spreadsheetml/2006/main" count="996" uniqueCount="374">
  <si>
    <t>FOUNTAIN_INSTANCE_URL</t>
  </si>
  <si>
    <t>http://fnttest202:8082/Fountain/rest-services_XLSPF</t>
  </si>
  <si>
    <t>PR24 Bill waterfall model</t>
  </si>
  <si>
    <t>Publication version:</t>
  </si>
  <si>
    <t>Ofwat version:</t>
  </si>
  <si>
    <t>v3.0</t>
  </si>
  <si>
    <t>File name:</t>
  </si>
  <si>
    <t>Date:</t>
  </si>
  <si>
    <t>For enquiries please contact:</t>
  </si>
  <si>
    <t>PR24@ofwat.gov.uk</t>
  </si>
  <si>
    <t>REPORTS</t>
  </si>
  <si>
    <t>Sheet</t>
  </si>
  <si>
    <t>Section</t>
  </si>
  <si>
    <t>Sub-section</t>
  </si>
  <si>
    <t>Model period ending</t>
  </si>
  <si>
    <t>Error chks</t>
  </si>
  <si>
    <t>Timeline label</t>
  </si>
  <si>
    <t>Alerts</t>
  </si>
  <si>
    <t>Contract year</t>
  </si>
  <si>
    <t>Model column counter</t>
  </si>
  <si>
    <t>Constant</t>
  </si>
  <si>
    <t>Unit</t>
  </si>
  <si>
    <t>Total</t>
  </si>
  <si>
    <t>Inputs</t>
  </si>
  <si>
    <t>Start date</t>
  </si>
  <si>
    <t>date</t>
  </si>
  <si>
    <t>Financial year end month</t>
  </si>
  <si>
    <t>Totex</t>
  </si>
  <si>
    <t>Pre-inflation average totex PR19</t>
  </si>
  <si>
    <t>£m</t>
  </si>
  <si>
    <t>Average totex PR24</t>
  </si>
  <si>
    <t>Pre-inflation average PAYG PR19</t>
  </si>
  <si>
    <t>Average PAYG PR24</t>
  </si>
  <si>
    <t>Pre-inflation average profiled allowed revenue PR19</t>
  </si>
  <si>
    <t>Average profiled allowed revenue PR24</t>
  </si>
  <si>
    <t>RCV</t>
  </si>
  <si>
    <t>Pre-inflation run off PR19</t>
  </si>
  <si>
    <t>Run off PR24</t>
  </si>
  <si>
    <t>Pre-inflation average RCV PR19</t>
  </si>
  <si>
    <t>Average RCV PR24</t>
  </si>
  <si>
    <t>Wholesale</t>
  </si>
  <si>
    <t>CPIH 2017-18</t>
  </si>
  <si>
    <t>index</t>
  </si>
  <si>
    <t>CPIH 2022-23</t>
  </si>
  <si>
    <t>Total wholesale revenues PR24</t>
  </si>
  <si>
    <t>Pre-inflation final profiled allowed revenues PR19</t>
  </si>
  <si>
    <t>Final profiled allowed revenues PR24</t>
  </si>
  <si>
    <t>Pre-inflation final return on capital PR19</t>
  </si>
  <si>
    <t>Final return on capital PR24</t>
  </si>
  <si>
    <t>Combined average bills PR19 (2022-23 prices)</t>
  </si>
  <si>
    <t>£ / customer</t>
  </si>
  <si>
    <t>Combined average bills PR24</t>
  </si>
  <si>
    <t>Wholesale reconciliation</t>
  </si>
  <si>
    <t>Pre-inflation post financeability adjustment PR19</t>
  </si>
  <si>
    <t>Post financeability adjustment PR24</t>
  </si>
  <si>
    <t>Other wholesale items</t>
  </si>
  <si>
    <t>Pre-inflation pension deficit repair allowance PR19</t>
  </si>
  <si>
    <t>Pension deficit repair allowance PR24</t>
  </si>
  <si>
    <t>Pre-inflation tax PR19</t>
  </si>
  <si>
    <t>Tax PR24</t>
  </si>
  <si>
    <t>Pre-inflation revenue profiling PR19</t>
  </si>
  <si>
    <t>Revenue profiling PR24</t>
  </si>
  <si>
    <t>Housing</t>
  </si>
  <si>
    <t>Housing apportionment PR19</t>
  </si>
  <si>
    <t>%</t>
  </si>
  <si>
    <t>Housing apportionment PR24</t>
  </si>
  <si>
    <t>Number of metered households PR19</t>
  </si>
  <si>
    <t>000 customers</t>
  </si>
  <si>
    <t>Number of unmetered households PR19</t>
  </si>
  <si>
    <t>Number of metered households PR24</t>
  </si>
  <si>
    <t>Number of unmetered households PR24</t>
  </si>
  <si>
    <t>Cost to serve</t>
  </si>
  <si>
    <t>Total retail revenue PR19</t>
  </si>
  <si>
    <t>Total retail revenue PR24</t>
  </si>
  <si>
    <t>Costs breakdown</t>
  </si>
  <si>
    <t>Pre-inflation base expenditure PR19</t>
  </si>
  <si>
    <t>Base expenditure PR24</t>
  </si>
  <si>
    <t>Pre-inflation storm overflows PR19</t>
  </si>
  <si>
    <t>Storm overflows PR24</t>
  </si>
  <si>
    <t>Pre-inflation nutrient removal PR19</t>
  </si>
  <si>
    <t>Nutrient removal PR24</t>
  </si>
  <si>
    <t>Pre-inflation resilience PR19</t>
  </si>
  <si>
    <t>Resilience PR24</t>
  </si>
  <si>
    <t>Pre-inflation net zero PR19</t>
  </si>
  <si>
    <t>Net zero PR24</t>
  </si>
  <si>
    <t>Pre-inflation WRMP PR19</t>
  </si>
  <si>
    <t>WRMP PR24</t>
  </si>
  <si>
    <t>Pre-inflation environmental PR19</t>
  </si>
  <si>
    <t>Environmental PR24</t>
  </si>
  <si>
    <t>Pre-inflation other environmental PR19</t>
  </si>
  <si>
    <t>Other environmental PR24</t>
  </si>
  <si>
    <t>Pre-inflation other enhancement costs PR19</t>
  </si>
  <si>
    <t>Other enhancement costs PR24</t>
  </si>
  <si>
    <t>Model Constants</t>
  </si>
  <si>
    <t>Units in a thousand</t>
  </si>
  <si>
    <t>units</t>
  </si>
  <si>
    <t>Months per period (Primary)</t>
  </si>
  <si>
    <t>Months</t>
  </si>
  <si>
    <t>END</t>
  </si>
  <si>
    <t>Headers</t>
  </si>
  <si>
    <t>Model period end</t>
  </si>
  <si>
    <t>Counter</t>
  </si>
  <si>
    <t>Period number</t>
  </si>
  <si>
    <t>Model period start</t>
  </si>
  <si>
    <t>Average totex PR19</t>
  </si>
  <si>
    <t>Average PAYG PR19</t>
  </si>
  <si>
    <t>Average PAYG variance</t>
  </si>
  <si>
    <t>Effective average PAYG rate PR19</t>
  </si>
  <si>
    <t>Effective average PAYG rate PR24</t>
  </si>
  <si>
    <t>Effective average PAYG rate variance</t>
  </si>
  <si>
    <t>Impact of average PAYG rates</t>
  </si>
  <si>
    <t>Impact of average totex change</t>
  </si>
  <si>
    <t>Average profiled allowed revenue PR19</t>
  </si>
  <si>
    <t>Average profiled allowed revenues variance per customer</t>
  </si>
  <si>
    <t>Average adjustment factor</t>
  </si>
  <si>
    <t>factor</t>
  </si>
  <si>
    <t>Pre-adjustment average PAYG bill impact</t>
  </si>
  <si>
    <t>Average PAYG bill impact</t>
  </si>
  <si>
    <t>Average totex increase/(decrease)</t>
  </si>
  <si>
    <t>Pre-adjustment PAYG bill impact</t>
  </si>
  <si>
    <t>PAYG bill impact</t>
  </si>
  <si>
    <t>Final Impact of PAYG rate change</t>
  </si>
  <si>
    <t>Average RCV PR19</t>
  </si>
  <si>
    <t>Run off PR19</t>
  </si>
  <si>
    <t>Run off variance</t>
  </si>
  <si>
    <t>Effective run off rate PR19</t>
  </si>
  <si>
    <t>Effective run off rate PR24</t>
  </si>
  <si>
    <t>Effective run off rate variance</t>
  </si>
  <si>
    <t>Impact of run off rates</t>
  </si>
  <si>
    <t>Impact of increased RCV</t>
  </si>
  <si>
    <t>Pre-adjustment run off bill impact</t>
  </si>
  <si>
    <t>Run off bill impact</t>
  </si>
  <si>
    <t>Run-off rates</t>
  </si>
  <si>
    <t>CPIH factor</t>
  </si>
  <si>
    <t>Total bill impact</t>
  </si>
  <si>
    <t>Wholesale bill impact</t>
  </si>
  <si>
    <t>Profiled allowed revenues PR19</t>
  </si>
  <si>
    <t>Profiled allowed revenues per customer</t>
  </si>
  <si>
    <t>Adjustment factor</t>
  </si>
  <si>
    <t>WACC</t>
  </si>
  <si>
    <t>Final return on capital PR19</t>
  </si>
  <si>
    <t>Pre-adjustment WACC</t>
  </si>
  <si>
    <t>Post financeability adjustment PR19</t>
  </si>
  <si>
    <t>Pre-adjustment wholesale reconciliation</t>
  </si>
  <si>
    <t>Wholesale reconciliation items</t>
  </si>
  <si>
    <t>Pension deficit repair allowance</t>
  </si>
  <si>
    <t>Pension deficit repair allowance PR19</t>
  </si>
  <si>
    <t>Pre-adjustment Pension deficit repair allowance</t>
  </si>
  <si>
    <t>Tax</t>
  </si>
  <si>
    <t>Tax PR19</t>
  </si>
  <si>
    <t>Pre-adjustment tax</t>
  </si>
  <si>
    <t>Revenue profiling</t>
  </si>
  <si>
    <t>Revenue profiling PR19</t>
  </si>
  <si>
    <t>Pre-adjustment revenue profiling</t>
  </si>
  <si>
    <t>Other</t>
  </si>
  <si>
    <t>Total number of households PR19</t>
  </si>
  <si>
    <t>Total number of households PR24</t>
  </si>
  <si>
    <t>Retail revenue per customer PR19</t>
  </si>
  <si>
    <t>Retail revenue per customer PR24</t>
  </si>
  <si>
    <t>Retail cost to serve</t>
  </si>
  <si>
    <t>Housing apportionment per customer PR19</t>
  </si>
  <si>
    <t>% / customer</t>
  </si>
  <si>
    <t>Housing apportionment per customer PR24</t>
  </si>
  <si>
    <t>Customer numbers &amp; retail apportionment</t>
  </si>
  <si>
    <t>Costs impact</t>
  </si>
  <si>
    <t>Cost deltas</t>
  </si>
  <si>
    <t>Base expenditure delta</t>
  </si>
  <si>
    <t>Storm overflows delta</t>
  </si>
  <si>
    <t>Nutrient removal delta</t>
  </si>
  <si>
    <t>Resilience delta</t>
  </si>
  <si>
    <t>Net zero delta</t>
  </si>
  <si>
    <t>WRMP delta</t>
  </si>
  <si>
    <t>Environmental delta</t>
  </si>
  <si>
    <t>Other environmental delta</t>
  </si>
  <si>
    <t>Other enhancement costs delta</t>
  </si>
  <si>
    <t>Total expenditure category delta</t>
  </si>
  <si>
    <t>Cost proportions</t>
  </si>
  <si>
    <t>Base expenditure proportion</t>
  </si>
  <si>
    <t>Storm overflows proportion</t>
  </si>
  <si>
    <t>Nutrient removal proportion</t>
  </si>
  <si>
    <t>Resilience proportion</t>
  </si>
  <si>
    <t>Net zero proportion</t>
  </si>
  <si>
    <t>WRMP proportion</t>
  </si>
  <si>
    <t>Environmental proportion</t>
  </si>
  <si>
    <t>Other environmental proportion</t>
  </si>
  <si>
    <t>Other enhancement costs proportion</t>
  </si>
  <si>
    <t>Breakdown by costs</t>
  </si>
  <si>
    <t>Base expenditure</t>
  </si>
  <si>
    <t>Storm overflows</t>
  </si>
  <si>
    <t>Nutrient removal</t>
  </si>
  <si>
    <t>Resilience</t>
  </si>
  <si>
    <t>Net zero</t>
  </si>
  <si>
    <t>WRMP</t>
  </si>
  <si>
    <t>Environmental</t>
  </si>
  <si>
    <t>Other environmental</t>
  </si>
  <si>
    <t>Other enhancement costs</t>
  </si>
  <si>
    <t>Return on capital</t>
  </si>
  <si>
    <t>Other wholesale</t>
  </si>
  <si>
    <t>Retail</t>
  </si>
  <si>
    <t>Bill impact waterfall</t>
  </si>
  <si>
    <t>Bill impact component</t>
  </si>
  <si>
    <t>Bill impact waterfall (costs)</t>
  </si>
  <si>
    <t>Change in bill impact
(£/customer)</t>
  </si>
  <si>
    <t>Initial and final values
(£/customer)</t>
  </si>
  <si>
    <t>Cumulative sum
(£/customer)</t>
  </si>
  <si>
    <t>Combined average bills PR19</t>
  </si>
  <si>
    <t>PAYG rate</t>
  </si>
  <si>
    <t>Actual combined bills PR24</t>
  </si>
  <si>
    <t>Balance check:</t>
  </si>
  <si>
    <t>Net Zero</t>
  </si>
  <si>
    <t>Name</t>
  </si>
  <si>
    <t>Report name</t>
  </si>
  <si>
    <t>Index</t>
  </si>
  <si>
    <t>Date</t>
  </si>
  <si>
    <t>ValueDate</t>
  </si>
  <si>
    <t>ValuePercentage</t>
  </si>
  <si>
    <t>ValueNumber</t>
  </si>
  <si>
    <t>ValueText</t>
  </si>
  <si>
    <t>Heading level</t>
  </si>
  <si>
    <t>Reference</t>
  </si>
  <si>
    <t>Column1</t>
  </si>
  <si>
    <t>Column2</t>
  </si>
  <si>
    <t xml:space="preserve"> - Start date</t>
  </si>
  <si>
    <t xml:space="preserve"> - Financial year end month</t>
  </si>
  <si>
    <t xml:space="preserve"> - Pre-inflation average totex PR19</t>
  </si>
  <si>
    <t xml:space="preserve"> - Average totex PR24</t>
  </si>
  <si>
    <t xml:space="preserve"> - Pre-inflation average PAYG PR19</t>
  </si>
  <si>
    <t xml:space="preserve"> - Average PAYG PR24</t>
  </si>
  <si>
    <t xml:space="preserve"> - Pre-inflation average profiled allowed revenue PR19</t>
  </si>
  <si>
    <t xml:space="preserve"> - Average profiled allowed revenue PR24</t>
  </si>
  <si>
    <t xml:space="preserve"> - Pre-inflation run off PR19</t>
  </si>
  <si>
    <t xml:space="preserve"> - Run off PR24</t>
  </si>
  <si>
    <t xml:space="preserve"> - Pre-inflation average RCV PR19</t>
  </si>
  <si>
    <t xml:space="preserve"> - Average RCV PR24</t>
  </si>
  <si>
    <t xml:space="preserve"> - CPIH 2017-18</t>
  </si>
  <si>
    <t xml:space="preserve"> - CPIH 2022-23</t>
  </si>
  <si>
    <t xml:space="preserve"> - Total wholesale revenues PR24</t>
  </si>
  <si>
    <t xml:space="preserve"> - Pre-inflation final profiled allowed revenues PR19</t>
  </si>
  <si>
    <t xml:space="preserve"> - Final profiled allowed revenues PR24</t>
  </si>
  <si>
    <t xml:space="preserve"> - Pre-inflation final return on capital PR19</t>
  </si>
  <si>
    <t xml:space="preserve"> - Final return on capital PR24</t>
  </si>
  <si>
    <t xml:space="preserve"> - Combined average bills PR19 (2022-23 prices)</t>
  </si>
  <si>
    <t xml:space="preserve"> - Combined average bills PR24</t>
  </si>
  <si>
    <t xml:space="preserve"> - Pre-inflation post financeability adjustment PR19</t>
  </si>
  <si>
    <t xml:space="preserve"> - Post financeability adjustment PR24</t>
  </si>
  <si>
    <t xml:space="preserve"> - Pre-inflation pension deficit repair allowance PR19</t>
  </si>
  <si>
    <t xml:space="preserve"> - Pension deficit repair allowance PR24</t>
  </si>
  <si>
    <t xml:space="preserve"> - Pre-inflation tax PR19</t>
  </si>
  <si>
    <t xml:space="preserve"> - Tax PR24</t>
  </si>
  <si>
    <t xml:space="preserve"> - Pre-inflation revenue profiling PR19</t>
  </si>
  <si>
    <t xml:space="preserve"> - Revenue profiling PR24</t>
  </si>
  <si>
    <t xml:space="preserve"> - Housing apportionment PR19</t>
  </si>
  <si>
    <t xml:space="preserve"> - Housing apportionment PR24</t>
  </si>
  <si>
    <t xml:space="preserve"> - Number of metered households PR19</t>
  </si>
  <si>
    <t xml:space="preserve"> - Number of unmetered households PR19</t>
  </si>
  <si>
    <t xml:space="preserve"> - Number of metered households PR24</t>
  </si>
  <si>
    <t xml:space="preserve"> - Number of unmetered households PR24</t>
  </si>
  <si>
    <t xml:space="preserve"> - Total retail revenue PR19</t>
  </si>
  <si>
    <t xml:space="preserve"> - Total retail revenue PR24</t>
  </si>
  <si>
    <t xml:space="preserve"> - Pre-inflation base expenditure PR19</t>
  </si>
  <si>
    <t xml:space="preserve"> - Base expenditure PR24</t>
  </si>
  <si>
    <t xml:space="preserve"> - Pre-inflation storm overflows PR19</t>
  </si>
  <si>
    <t xml:space="preserve"> - Storm overflows PR24</t>
  </si>
  <si>
    <t xml:space="preserve"> - Pre-inflation nutrient removal PR19</t>
  </si>
  <si>
    <t xml:space="preserve"> - Nutrient removal PR24</t>
  </si>
  <si>
    <t xml:space="preserve"> - Pre-inflation resilience PR19</t>
  </si>
  <si>
    <t xml:space="preserve"> - Resilience PR24</t>
  </si>
  <si>
    <t xml:space="preserve"> - Pre-inflation net zero PR19</t>
  </si>
  <si>
    <t xml:space="preserve"> - Net zero PR24</t>
  </si>
  <si>
    <t xml:space="preserve"> - Pre-inflation WRMP PR19</t>
  </si>
  <si>
    <t xml:space="preserve"> - WRMP PR24</t>
  </si>
  <si>
    <t xml:space="preserve"> - Pre-inflation environmental PR19</t>
  </si>
  <si>
    <t xml:space="preserve"> - Environmental PR24</t>
  </si>
  <si>
    <t xml:space="preserve"> - Pre-inflation other environmental PR19</t>
  </si>
  <si>
    <t xml:space="preserve"> - Other environmental PR24</t>
  </si>
  <si>
    <t xml:space="preserve"> - Pre-inflation other enhancement costs PR19</t>
  </si>
  <si>
    <t xml:space="preserve"> - Other enhancement costs PR24</t>
  </si>
  <si>
    <t xml:space="preserve"> - Units in a thousand</t>
  </si>
  <si>
    <t>Months per period</t>
  </si>
  <si>
    <t xml:space="preserve"> - Months per period</t>
  </si>
  <si>
    <t xml:space="preserve"> - Model period end</t>
  </si>
  <si>
    <t xml:space="preserve"> - Timeline label</t>
  </si>
  <si>
    <t xml:space="preserve"> - Contract year</t>
  </si>
  <si>
    <t xml:space="preserve"> - Period number</t>
  </si>
  <si>
    <t xml:space="preserve"> - Model period start</t>
  </si>
  <si>
    <t xml:space="preserve"> - Average totex PR19</t>
  </si>
  <si>
    <t xml:space="preserve"> - Average PAYG PR19</t>
  </si>
  <si>
    <t xml:space="preserve"> - Average PAYG variance</t>
  </si>
  <si>
    <t xml:space="preserve"> - Effective average PAYG rate PR19</t>
  </si>
  <si>
    <t xml:space="preserve"> - Effective average PAYG rate PR24</t>
  </si>
  <si>
    <t xml:space="preserve"> - Effective average PAYG rate variance</t>
  </si>
  <si>
    <t xml:space="preserve"> - Impact of average PAYG rates</t>
  </si>
  <si>
    <t xml:space="preserve"> - Impact of average totex change</t>
  </si>
  <si>
    <t xml:space="preserve"> - Average profiled allowed revenue PR19</t>
  </si>
  <si>
    <t xml:space="preserve"> - Average profiled allowed revenues variance per customer</t>
  </si>
  <si>
    <t xml:space="preserve"> - Average adjustment factor</t>
  </si>
  <si>
    <t xml:space="preserve"> - Pre-adjustment average PAYG bill impact</t>
  </si>
  <si>
    <t xml:space="preserve"> - Average PAYG bill impact</t>
  </si>
  <si>
    <t xml:space="preserve"> - Average totex increase/(decrease)</t>
  </si>
  <si>
    <t xml:space="preserve"> - Pre-adjustment PAYG bill impact</t>
  </si>
  <si>
    <t xml:space="preserve"> - PAYG bill impact</t>
  </si>
  <si>
    <t xml:space="preserve"> - Final Impact of PAYG rate change</t>
  </si>
  <si>
    <t xml:space="preserve"> - Average RCV PR19</t>
  </si>
  <si>
    <t xml:space="preserve"> - Run off PR19</t>
  </si>
  <si>
    <t xml:space="preserve"> - Run off variance</t>
  </si>
  <si>
    <t xml:space="preserve"> - Effective run off rate PR19</t>
  </si>
  <si>
    <t xml:space="preserve"> - Effective run off rate PR24</t>
  </si>
  <si>
    <t xml:space="preserve"> - Effective run off rate variance</t>
  </si>
  <si>
    <t xml:space="preserve"> - Impact of run off rates</t>
  </si>
  <si>
    <t xml:space="preserve"> - Impact of increased RCV</t>
  </si>
  <si>
    <t xml:space="preserve"> - Pre-adjustment run off bill impact</t>
  </si>
  <si>
    <t xml:space="preserve"> - Run off bill impact</t>
  </si>
  <si>
    <t xml:space="preserve"> - RCV</t>
  </si>
  <si>
    <t xml:space="preserve"> - Run-off rates</t>
  </si>
  <si>
    <t xml:space="preserve"> - CPIH factor</t>
  </si>
  <si>
    <t xml:space="preserve"> - Total bill impact</t>
  </si>
  <si>
    <t xml:space="preserve"> - Wholesale bill impact</t>
  </si>
  <si>
    <t xml:space="preserve"> - Profiled allowed revenues PR19</t>
  </si>
  <si>
    <t xml:space="preserve"> - Profiled allowed revenues per customer</t>
  </si>
  <si>
    <t xml:space="preserve"> - Adjustment factor</t>
  </si>
  <si>
    <t xml:space="preserve"> - Final return on capital PR19</t>
  </si>
  <si>
    <t xml:space="preserve"> - Pre-adjustment WACC</t>
  </si>
  <si>
    <t xml:space="preserve"> - WACC</t>
  </si>
  <si>
    <t xml:space="preserve"> - Post financeability adjustment PR19</t>
  </si>
  <si>
    <t xml:space="preserve"> - Pre-adjustment wholesale reconciliation</t>
  </si>
  <si>
    <t xml:space="preserve"> - Wholesale reconciliation items</t>
  </si>
  <si>
    <t xml:space="preserve"> - Pension deficit repair allowance PR19</t>
  </si>
  <si>
    <t xml:space="preserve"> - Pre-adjustment Pension deficit repair allowance</t>
  </si>
  <si>
    <t xml:space="preserve"> - Pension deficit repair allowance</t>
  </si>
  <si>
    <t xml:space="preserve"> - Tax PR19</t>
  </si>
  <si>
    <t xml:space="preserve"> - Pre-adjustment tax</t>
  </si>
  <si>
    <t xml:space="preserve"> - Tax</t>
  </si>
  <si>
    <t xml:space="preserve"> - Revenue profiling PR19</t>
  </si>
  <si>
    <t xml:space="preserve"> - Pre-adjustment revenue profiling</t>
  </si>
  <si>
    <t xml:space="preserve"> - Revenue profiling</t>
  </si>
  <si>
    <t xml:space="preserve"> - Other wholesale items</t>
  </si>
  <si>
    <t xml:space="preserve"> - Other</t>
  </si>
  <si>
    <t xml:space="preserve"> - Total number of households PR19</t>
  </si>
  <si>
    <t xml:space="preserve"> - Total number of households PR24</t>
  </si>
  <si>
    <t xml:space="preserve"> - Retail revenue per customer PR19</t>
  </si>
  <si>
    <t xml:space="preserve"> - Retail revenue per customer PR24</t>
  </si>
  <si>
    <t xml:space="preserve"> - Retail cost to serve</t>
  </si>
  <si>
    <t xml:space="preserve"> - Housing apportionment per customer PR19</t>
  </si>
  <si>
    <t xml:space="preserve"> - Housing apportionment per customer PR24</t>
  </si>
  <si>
    <t xml:space="preserve"> - Customer numbers &amp; retail apportionment</t>
  </si>
  <si>
    <t xml:space="preserve"> - Costs impact</t>
  </si>
  <si>
    <t xml:space="preserve"> - Base expenditure delta</t>
  </si>
  <si>
    <t xml:space="preserve"> - Storm overflows delta</t>
  </si>
  <si>
    <t xml:space="preserve"> - Nutrient removal delta</t>
  </si>
  <si>
    <t xml:space="preserve"> - Resilience delta</t>
  </si>
  <si>
    <t xml:space="preserve"> - Net zero delta</t>
  </si>
  <si>
    <t xml:space="preserve"> - WRMP delta</t>
  </si>
  <si>
    <t xml:space="preserve"> - Environmental delta</t>
  </si>
  <si>
    <t xml:space="preserve"> - Other environmental delta</t>
  </si>
  <si>
    <t xml:space="preserve"> - Other enhancement costs delta</t>
  </si>
  <si>
    <t xml:space="preserve"> - Total expenditure category delta</t>
  </si>
  <si>
    <t xml:space="preserve"> - Base expenditure proportion</t>
  </si>
  <si>
    <t xml:space="preserve"> - Storm overflows proportion</t>
  </si>
  <si>
    <t xml:space="preserve"> - Nutrient removal proportion</t>
  </si>
  <si>
    <t xml:space="preserve"> - Resilience proportion</t>
  </si>
  <si>
    <t xml:space="preserve"> - Net zero proportion</t>
  </si>
  <si>
    <t xml:space="preserve"> - WRMP proportion</t>
  </si>
  <si>
    <t xml:space="preserve"> - Environmental proportion</t>
  </si>
  <si>
    <t xml:space="preserve"> - Other environmental proportion</t>
  </si>
  <si>
    <t xml:space="preserve"> - Other enhancement costs proportion</t>
  </si>
  <si>
    <t xml:space="preserve"> - Base expenditure</t>
  </si>
  <si>
    <t xml:space="preserve"> - Storm overflows</t>
  </si>
  <si>
    <t xml:space="preserve"> - Nutrient removal</t>
  </si>
  <si>
    <t xml:space="preserve"> - Resilience</t>
  </si>
  <si>
    <t xml:space="preserve"> - Net zero</t>
  </si>
  <si>
    <t xml:space="preserve"> - WRMP</t>
  </si>
  <si>
    <t xml:space="preserve"> - Environmental</t>
  </si>
  <si>
    <t xml:space="preserve"> - Other environmental</t>
  </si>
  <si>
    <t xml:space="preserve"> - Other enhancement costs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</si>
</sst>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4">
    <numFmt numFmtId="164" formatCode="dd/mm/yyyy;@"/>
    <numFmt numFmtId="165" formatCode="#,##0_);\(#,##0\);&quot;-  &quot;;&quot; &quot;@&quot; &quot;"/>
    <numFmt numFmtId="166" formatCode="#,##0_);\(#,##0\);&quot;-  &quot;;&quot; &quot;@"/>
    <numFmt numFmtId="167" formatCode="dd\ mmm\ yy_);\(###0\);&quot;-  &quot;;&quot; &quot;@&quot; &quot;"/>
    <numFmt numFmtId="168" formatCode="#,##0.0000_);\(#,##0.0000\);&quot;-  &quot;;&quot; &quot;@&quot; &quot;"/>
    <numFmt numFmtId="169" formatCode="0.00%_);\-0.00%_);&quot;-  &quot;;&quot; &quot;@&quot; &quot;"/>
    <numFmt numFmtId="170" formatCode="dd\ mmm\ yyyy_);\(###0\);&quot;-  &quot;;&quot; &quot;@&quot; &quot;"/>
    <numFmt numFmtId="171" formatCode="###0_);\(###0\);&quot;-  &quot;;&quot; &quot;@&quot; &quot;"/>
    <numFmt numFmtId="172" formatCode="0;0;&quot;-&quot;"/>
    <numFmt numFmtId="173" formatCode="0.00%;\-0.00%_);&quot;-  &quot;;&quot; &quot;@&quot; &quot;"/>
    <numFmt numFmtId="174" formatCode="#,##0.0000;\(#,##0.0000\);&quot;-  &quot;;&quot; &quot;@&quot; &quot;"/>
    <numFmt numFmtId="175" formatCode="#,##0.0_);\(#,##0.0\);&quot;-  &quot;;&quot; &quot;@&quot; &quot;"/>
    <numFmt numFmtId="176" formatCode="#,##0.00_);\(#,##0.00\);&quot;-  &quot;;&quot; &quot;@&quot; &quot;"/>
    <numFmt numFmtId="177" formatCode="[$-F800]dddd\,\ mmmm\ dd\,\ yyyy"/>
  </numFmts>
  <fonts count="44">
    <font>
      <sz val="8"/>
      <color theme="1"/>
      <name val="Tahoma"/>
      <family val="2"/>
    </font>
    <font>
      <sz val="10"/>
      <name val="Arial"/>
      <family val="2"/>
    </font>
    <font>
      <sz val="11"/>
      <color theme="1"/>
      <name val="Calibri"/>
      <family val="2"/>
      <scheme val="minor"/>
    </font>
    <font>
      <u/>
      <sz val="8"/>
      <color theme="10"/>
      <name val="Tahoma"/>
      <family val="2"/>
    </font>
    <font>
      <u/>
      <sz val="11"/>
      <color theme="10"/>
      <name val="Arial"/>
      <family val="2"/>
    </font>
    <font>
      <sz val="10"/>
      <color rgb="FF000000"/>
      <name val="Arial"/>
      <family val="2"/>
    </font>
    <font>
      <sz val="10"/>
      <name val="Calibri"/>
      <family val="2"/>
    </font>
    <font>
      <sz val="11"/>
      <color theme="1"/>
      <name val="Arial"/>
      <family val="2"/>
    </font>
    <font>
      <b/>
      <sz val="10"/>
      <name val="Calibri"/>
      <family val="2"/>
      <scheme val="minor"/>
    </font>
    <font>
      <sz val="10"/>
      <name val="Calibri"/>
      <family val="2"/>
      <scheme val="minor"/>
    </font>
    <font>
      <b/>
      <sz val="14"/>
      <name val="Calibri"/>
      <family val="2"/>
      <scheme val="minor"/>
    </font>
    <font>
      <sz val="8"/>
      <color theme="1"/>
      <name val="Calibri"/>
      <family val="2"/>
      <scheme val="minor"/>
    </font>
    <font>
      <sz val="10"/>
      <color rgb="FF000000"/>
      <name val="Calibri"/>
      <family val="2"/>
      <scheme val="minor"/>
    </font>
    <font>
      <sz val="16"/>
      <color rgb="FFFFFFFF"/>
      <name val="Calibri"/>
      <family val="2"/>
      <scheme val="minor"/>
    </font>
    <font>
      <b/>
      <sz val="10"/>
      <color rgb="FF000000"/>
      <name val="Calibri"/>
      <family val="2"/>
      <scheme val="minor"/>
    </font>
    <font>
      <i/>
      <sz val="10"/>
      <name val="Calibri"/>
      <family val="2"/>
      <scheme val="minor"/>
    </font>
    <font>
      <sz val="20"/>
      <color rgb="FFFFFFFF"/>
      <name val="Calibri"/>
      <family val="2"/>
      <scheme val="minor"/>
    </font>
    <font>
      <u/>
      <sz val="12"/>
      <color rgb="FFFFFFFF"/>
      <name val="Calibri"/>
      <family val="2"/>
      <scheme val="minor"/>
    </font>
    <font>
      <b/>
      <sz val="20"/>
      <color rgb="FFFFFFFF"/>
      <name val="Calibri"/>
      <family val="2"/>
      <scheme val="minor"/>
    </font>
    <font>
      <u/>
      <sz val="20"/>
      <color rgb="FFFFFFFF"/>
      <name val="Calibri"/>
      <family val="2"/>
      <scheme val="minor"/>
    </font>
    <font>
      <u/>
      <sz val="10"/>
      <color rgb="FF000000"/>
      <name val="Calibri"/>
      <family val="2"/>
      <scheme val="minor"/>
    </font>
    <font>
      <u/>
      <sz val="10"/>
      <name val="Calibri"/>
      <family val="2"/>
      <scheme val="minor"/>
    </font>
    <font>
      <sz val="15"/>
      <color indexed="9"/>
      <name val="Calibri"/>
      <family val="2"/>
      <scheme val="minor"/>
    </font>
    <font>
      <sz val="10"/>
      <color rgb="FF0000FF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color rgb="FF003595"/>
      <name val="Calibri"/>
      <family val="2"/>
      <scheme val="minor"/>
    </font>
    <font>
      <sz val="16"/>
      <color theme="0"/>
      <name val="Calibri"/>
      <family val="2"/>
      <scheme val="minor"/>
    </font>
    <font>
      <u/>
      <sz val="12"/>
      <color theme="0"/>
      <name val="Calibri"/>
      <family val="2"/>
      <scheme val="minor"/>
    </font>
    <font>
      <u/>
      <sz val="20"/>
      <color theme="0"/>
      <name val="Calibri"/>
      <family val="2"/>
      <scheme val="minor"/>
    </font>
    <font>
      <b/>
      <sz val="12"/>
      <name val="Calibri"/>
      <family val="2"/>
      <scheme val="minor"/>
    </font>
    <font>
      <sz val="20"/>
      <color theme="0"/>
      <name val="Calibri"/>
      <family val="2"/>
      <scheme val="minor"/>
    </font>
    <font>
      <sz val="24"/>
      <color theme="0"/>
      <name val="Calibri"/>
      <family val="2"/>
      <scheme val="minor"/>
    </font>
    <font>
      <b/>
      <sz val="20"/>
      <color theme="0"/>
      <name val="Calibri"/>
      <family val="2"/>
      <scheme val="minor"/>
    </font>
    <font>
      <u/>
      <sz val="10"/>
      <color theme="10"/>
      <name val="Calibri"/>
      <family val="2"/>
      <scheme val="minor"/>
    </font>
    <font>
      <sz val="10"/>
      <color rgb="FF00B050"/>
      <name val="Calibri"/>
      <family val="2"/>
      <scheme val="minor"/>
    </font>
    <font>
      <b/>
      <sz val="18"/>
      <name val="Calibri"/>
      <family val="2"/>
      <scheme val="minor"/>
    </font>
    <font>
      <u/>
      <sz val="10"/>
      <color rgb="FF00B050"/>
      <name val="Calibri"/>
      <family val="2"/>
      <scheme val="minor"/>
    </font>
    <font>
      <sz val="18"/>
      <name val="Calibri"/>
      <family val="2"/>
      <scheme val="minor"/>
    </font>
    <font>
      <sz val="8"/>
      <color rgb="FFFFFFFF"/>
      <name val="Calibri"/>
      <family val="2"/>
      <scheme val="minor"/>
    </font>
    <font>
      <b/>
      <u/>
      <sz val="12"/>
      <color rgb="FF00B050"/>
      <name val="Calibri"/>
      <family val="2"/>
      <scheme val="minor"/>
    </font>
    <font>
      <sz val="8"/>
      <color theme="1"/>
      <name val="Tahoma"/>
      <family val="2"/>
    </font>
    <font>
      <sz val="10"/>
      <color rgb="FF0071CE"/>
      <name val="Calibri"/>
      <family val="2"/>
      <scheme val="minor"/>
    </font>
    <font>
      <sz val="10"/>
      <color rgb="FFD60037"/>
      <name val="Calibri"/>
      <family val="2"/>
      <scheme val="minor"/>
    </font>
    <font>
      <b/>
      <sz val="8"/>
      <name val="Calibri"/>
      <family val="2"/>
      <scheme val="minor"/>
    </font>
  </fonts>
  <fills count="10">
    <fill>
      <patternFill patternType="none"/>
    </fill>
    <fill>
      <patternFill patternType="gray125"/>
    </fill>
    <fill>
      <patternFill patternType="solid">
        <fgColor rgb="FFFFFFE5"/>
        <bgColor indexed="64"/>
      </patternFill>
    </fill>
    <fill>
      <patternFill patternType="solid">
        <fgColor rgb="FFC0C0C0"/>
        <bgColor indexed="64"/>
      </patternFill>
    </fill>
    <fill>
      <patternFill patternType="solid">
        <fgColor theme="8" tint="0.5999633777886288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003595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rgb="FFDCECF5"/>
        <bgColor indexed="64"/>
      </patternFill>
    </fill>
  </fills>
  <borders count="5">
    <border>
      <left/>
      <right/>
      <top/>
      <bottom/>
      <diagonal/>
    </border>
    <border>
      <left style="thin">
        <color theme="0" tint="-0.24991607409894101"/>
      </left>
      <right/>
      <top style="thin">
        <color theme="0" tint="-0.24991607409894101"/>
      </top>
      <bottom style="thin">
        <color theme="0" tint="-0.2499160740989410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double">
        <color auto="1"/>
      </bottom>
      <diagonal/>
    </border>
    <border>
      <left style="thin">
        <color rgb="FF003595"/>
      </left>
      <right style="thin">
        <color rgb="FF003595"/>
      </right>
      <top style="thin">
        <color rgb="FF003595"/>
      </top>
      <bottom style="thin">
        <color rgb="FF003595"/>
      </bottom>
      <diagonal/>
    </border>
  </borders>
  <cellStyleXfs count="46">
    <xf numFmtId="165" fontId="0" fillId="0" borderId="0" applyFont="0" applyFill="0" applyBorder="0" applyProtection="0">
      <alignment vertical="top"/>
    </xf>
    <xf numFmtId="165" fontId="1" fillId="0" borderId="0" applyBorder="0">
      <alignment vertical="top"/>
    </xf>
    <xf numFmtId="169" fontId="1" fillId="0" borderId="0" applyBorder="0">
      <alignment vertical="top"/>
    </xf>
    <xf numFmtId="165" fontId="1" fillId="0" borderId="0" applyBorder="0">
      <alignment vertical="top"/>
    </xf>
    <xf numFmtId="167" fontId="1" fillId="0" borderId="0" applyBorder="0">
      <alignment vertical="top"/>
    </xf>
    <xf numFmtId="166" fontId="1" fillId="0" borderId="0" applyFont="0" applyFill="0" applyBorder="0" applyProtection="0">
      <alignment vertical="top"/>
    </xf>
    <xf numFmtId="170" fontId="1" fillId="0" borderId="0" applyFont="0" applyFill="0" applyBorder="0" applyProtection="0">
      <alignment vertical="top"/>
    </xf>
    <xf numFmtId="170" fontId="1" fillId="0" borderId="0" applyFont="0" applyFill="0" applyBorder="0" applyProtection="0">
      <alignment vertical="top"/>
    </xf>
    <xf numFmtId="167" fontId="1" fillId="0" borderId="0" applyFont="0" applyFill="0" applyBorder="0" applyProtection="0">
      <alignment vertical="top"/>
    </xf>
    <xf numFmtId="167" fontId="1" fillId="0" borderId="0" applyFont="0" applyFill="0" applyBorder="0" applyProtection="0">
      <alignment vertical="top"/>
    </xf>
    <xf numFmtId="174" fontId="1" fillId="0" borderId="0" applyFont="0" applyFill="0" applyBorder="0" applyProtection="0">
      <alignment vertical="top"/>
    </xf>
    <xf numFmtId="168" fontId="2" fillId="0" borderId="0" applyFont="0" applyFill="0" applyBorder="0" applyProtection="0">
      <alignment vertical="top"/>
    </xf>
    <xf numFmtId="168" fontId="1" fillId="0" borderId="0" applyFont="0" applyFill="0" applyBorder="0" applyProtection="0">
      <alignment vertical="top"/>
    </xf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169" fontId="5" fillId="2" borderId="1" applyProtection="0">
      <alignment vertical="top"/>
    </xf>
    <xf numFmtId="165" fontId="5" fillId="2" borderId="1" applyProtection="0">
      <alignment vertical="top"/>
    </xf>
    <xf numFmtId="164" fontId="5" fillId="2" borderId="1" applyProtection="0">
      <alignment vertical="top"/>
    </xf>
    <xf numFmtId="165" fontId="5" fillId="2" borderId="1" applyProtection="0">
      <alignment vertical="top"/>
    </xf>
    <xf numFmtId="165" fontId="1" fillId="0" borderId="0" applyFont="0" applyFill="0" applyBorder="0" applyProtection="0">
      <alignment vertical="top"/>
    </xf>
    <xf numFmtId="165" fontId="6" fillId="0" borderId="0" applyFill="0" applyBorder="0" applyProtection="0">
      <alignment vertical="top"/>
    </xf>
    <xf numFmtId="165" fontId="1" fillId="0" borderId="0" applyFont="0" applyFill="0" applyBorder="0" applyProtection="0">
      <alignment vertical="top"/>
    </xf>
    <xf numFmtId="165" fontId="2" fillId="0" borderId="0" applyFont="0" applyFill="0" applyBorder="0" applyProtection="0">
      <alignment vertical="top"/>
    </xf>
    <xf numFmtId="165" fontId="2" fillId="0" borderId="0" applyFont="0" applyFill="0" applyBorder="0" applyProtection="0">
      <alignment vertical="top"/>
    </xf>
    <xf numFmtId="165" fontId="2" fillId="0" borderId="0" applyFont="0" applyFill="0" applyBorder="0" applyProtection="0">
      <alignment vertical="top"/>
    </xf>
    <xf numFmtId="165" fontId="1" fillId="0" borderId="0" applyFont="0" applyFill="0" applyBorder="0" applyProtection="0">
      <alignment vertical="top"/>
    </xf>
    <xf numFmtId="0" fontId="7" fillId="0" borderId="0"/>
    <xf numFmtId="173" fontId="40" fillId="0" borderId="0" applyFont="0" applyFill="0" applyBorder="0" applyProtection="0">
      <alignment vertical="top"/>
    </xf>
    <xf numFmtId="169" fontId="1" fillId="0" borderId="0" applyFont="0" applyFill="0" applyBorder="0" applyProtection="0">
      <alignment vertical="top"/>
    </xf>
    <xf numFmtId="169" fontId="2" fillId="0" borderId="0" applyFont="0" applyFill="0" applyBorder="0" applyProtection="0">
      <alignment vertical="top"/>
    </xf>
    <xf numFmtId="169" fontId="1" fillId="0" borderId="0" applyFont="0" applyFill="0" applyBorder="0" applyProtection="0">
      <alignment vertical="top"/>
    </xf>
    <xf numFmtId="165" fontId="40" fillId="0" borderId="2" applyNumberFormat="0" applyFont="0" applyFill="0" applyAlignment="0">
      <alignment vertical="top"/>
    </xf>
    <xf numFmtId="165" fontId="40" fillId="0" borderId="3" applyNumberFormat="0" applyFont="0" applyFill="0" applyAlignment="0">
      <alignment vertical="top"/>
    </xf>
    <xf numFmtId="166" fontId="1" fillId="0" borderId="0" applyBorder="0">
      <alignment vertical="top"/>
    </xf>
    <xf numFmtId="9" fontId="1" fillId="0" borderId="0" applyBorder="0">
      <alignment vertical="top"/>
    </xf>
    <xf numFmtId="166" fontId="1" fillId="0" borderId="0" applyBorder="0">
      <alignment vertical="top"/>
    </xf>
    <xf numFmtId="167" fontId="5" fillId="0" borderId="0" applyBorder="0">
      <alignment vertical="top"/>
    </xf>
    <xf numFmtId="165" fontId="8" fillId="0" borderId="0" applyAlignment="0">
      <alignment vertical="top"/>
    </xf>
    <xf numFmtId="165" fontId="8" fillId="0" borderId="0" applyAlignment="0">
      <alignment vertical="top"/>
    </xf>
    <xf numFmtId="165" fontId="9" fillId="0" borderId="0" applyAlignment="0">
      <alignment vertical="top"/>
    </xf>
    <xf numFmtId="165" fontId="9" fillId="0" borderId="0" applyAlignment="0">
      <alignment vertical="top"/>
    </xf>
    <xf numFmtId="165" fontId="9" fillId="0" borderId="0" applyAlignment="0">
      <alignment vertical="top"/>
    </xf>
    <xf numFmtId="165" fontId="9" fillId="0" borderId="0" applyAlignment="0">
      <alignment vertical="top"/>
    </xf>
    <xf numFmtId="171" fontId="1" fillId="0" borderId="0" applyFont="0" applyFill="0" applyBorder="0" applyProtection="0">
      <alignment vertical="top"/>
    </xf>
    <xf numFmtId="171" fontId="1" fillId="0" borderId="0" applyFont="0" applyFill="0" applyBorder="0" applyProtection="0">
      <alignment vertical="top"/>
    </xf>
    <xf numFmtId="171" fontId="6" fillId="0" borderId="0" applyFont="0" applyFill="0" applyBorder="0" applyProtection="0">
      <alignment vertical="top"/>
    </xf>
  </cellStyleXfs>
  <cellXfs count="105">
    <xf numFmtId="165" fontId="0" fillId="0" borderId="0" xfId="0">
      <alignment vertical="top"/>
    </xf>
    <xf numFmtId="166" fontId="9" fillId="0" borderId="0" xfId="5" applyFont="1">
      <alignment vertical="top"/>
    </xf>
    <xf numFmtId="167" fontId="8" fillId="0" borderId="0" xfId="9" applyFont="1">
      <alignment vertical="top"/>
    </xf>
    <xf numFmtId="166" fontId="9" fillId="3" borderId="0" xfId="5" applyFont="1" applyFill="1" applyAlignment="1">
      <alignment horizontal="right" vertical="top"/>
    </xf>
    <xf numFmtId="165" fontId="10" fillId="4" borderId="0" xfId="19" applyFont="1" applyFill="1" applyAlignment="1">
      <alignment vertical="center"/>
    </xf>
    <xf numFmtId="165" fontId="11" fillId="5" borderId="0" xfId="0" applyFont="1" applyFill="1">
      <alignment vertical="top"/>
    </xf>
    <xf numFmtId="165" fontId="12" fillId="0" borderId="0" xfId="19" applyFont="1">
      <alignment vertical="top"/>
    </xf>
    <xf numFmtId="165" fontId="8" fillId="0" borderId="0" xfId="19" applyFont="1">
      <alignment vertical="top"/>
    </xf>
    <xf numFmtId="165" fontId="9" fillId="4" borderId="0" xfId="19" applyFont="1" applyFill="1">
      <alignment vertical="top"/>
    </xf>
    <xf numFmtId="165" fontId="9" fillId="0" borderId="0" xfId="19" applyFont="1">
      <alignment vertical="top"/>
    </xf>
    <xf numFmtId="171" fontId="9" fillId="0" borderId="0" xfId="5" applyNumberFormat="1" applyFont="1">
      <alignment vertical="top"/>
    </xf>
    <xf numFmtId="171" fontId="12" fillId="0" borderId="0" xfId="43" applyFont="1">
      <alignment vertical="top"/>
    </xf>
    <xf numFmtId="165" fontId="13" fillId="6" borderId="0" xfId="19" applyFont="1" applyFill="1" applyAlignment="1">
      <alignment horizontal="left" vertical="top"/>
    </xf>
    <xf numFmtId="165" fontId="14" fillId="0" borderId="0" xfId="19" applyFont="1">
      <alignment vertical="top"/>
    </xf>
    <xf numFmtId="167" fontId="15" fillId="0" borderId="0" xfId="9" applyFont="1">
      <alignment vertical="top"/>
    </xf>
    <xf numFmtId="172" fontId="9" fillId="7" borderId="0" xfId="0" applyNumberFormat="1" applyFont="1" applyFill="1" applyBorder="1" applyAlignment="1">
      <alignment horizontal="center" vertical="top"/>
    </xf>
    <xf numFmtId="167" fontId="12" fillId="0" borderId="0" xfId="8" applyFont="1">
      <alignment vertical="top"/>
    </xf>
    <xf numFmtId="165" fontId="16" fillId="6" borderId="0" xfId="19" applyFont="1" applyFill="1" applyAlignment="1">
      <alignment horizontal="right" vertical="top"/>
    </xf>
    <xf numFmtId="165" fontId="17" fillId="6" borderId="0" xfId="13" applyNumberFormat="1" applyFont="1" applyFill="1" applyAlignment="1">
      <alignment horizontal="center" vertical="center"/>
    </xf>
    <xf numFmtId="165" fontId="18" fillId="6" borderId="0" xfId="19" applyFont="1" applyFill="1">
      <alignment vertical="top"/>
    </xf>
    <xf numFmtId="165" fontId="16" fillId="6" borderId="0" xfId="19" applyFont="1" applyFill="1">
      <alignment vertical="top"/>
    </xf>
    <xf numFmtId="165" fontId="19" fillId="6" borderId="0" xfId="19" applyFont="1" applyFill="1">
      <alignment vertical="top"/>
    </xf>
    <xf numFmtId="165" fontId="12" fillId="0" borderId="0" xfId="19" applyFont="1" applyAlignment="1">
      <alignment horizontal="right" vertical="top"/>
    </xf>
    <xf numFmtId="165" fontId="20" fillId="0" borderId="0" xfId="19" applyFont="1">
      <alignment vertical="top"/>
    </xf>
    <xf numFmtId="165" fontId="21" fillId="0" borderId="0" xfId="19" applyFont="1">
      <alignment vertical="top"/>
    </xf>
    <xf numFmtId="165" fontId="22" fillId="6" borderId="0" xfId="0" applyFont="1" applyFill="1">
      <alignment vertical="top"/>
    </xf>
    <xf numFmtId="165" fontId="9" fillId="6" borderId="0" xfId="20" applyFont="1" applyFill="1">
      <alignment vertical="top"/>
    </xf>
    <xf numFmtId="165" fontId="23" fillId="0" borderId="4" xfId="0" applyFont="1" applyFill="1" applyBorder="1" applyAlignment="1">
      <alignment vertical="center"/>
    </xf>
    <xf numFmtId="165" fontId="24" fillId="0" borderId="4" xfId="0" applyFont="1" applyFill="1" applyBorder="1" applyAlignment="1">
      <alignment vertical="center"/>
    </xf>
    <xf numFmtId="165" fontId="25" fillId="0" borderId="4" xfId="0" applyFont="1" applyFill="1" applyBorder="1" applyAlignment="1">
      <alignment vertical="center"/>
    </xf>
    <xf numFmtId="165" fontId="22" fillId="6" borderId="0" xfId="22" applyFont="1" applyFill="1" applyAlignment="1">
      <alignment vertical="center"/>
    </xf>
    <xf numFmtId="165" fontId="11" fillId="0" borderId="0" xfId="0" applyFont="1">
      <alignment vertical="top"/>
    </xf>
    <xf numFmtId="165" fontId="8" fillId="0" borderId="0" xfId="0" applyFont="1">
      <alignment vertical="top"/>
    </xf>
    <xf numFmtId="167" fontId="9" fillId="0" borderId="0" xfId="9" applyFont="1">
      <alignment vertical="top"/>
    </xf>
    <xf numFmtId="165" fontId="26" fillId="6" borderId="0" xfId="0" applyFont="1" applyFill="1" applyAlignment="1">
      <alignment horizontal="left" vertical="top"/>
    </xf>
    <xf numFmtId="165" fontId="25" fillId="9" borderId="4" xfId="0" applyFont="1" applyFill="1" applyBorder="1">
      <alignment vertical="top"/>
    </xf>
    <xf numFmtId="165" fontId="25" fillId="9" borderId="4" xfId="0" applyFont="1" applyFill="1" applyBorder="1" applyAlignment="1"/>
    <xf numFmtId="165" fontId="25" fillId="9" borderId="4" xfId="0" applyFont="1" applyFill="1" applyBorder="1" applyAlignment="1">
      <alignment vertical="center" wrapText="1"/>
    </xf>
    <xf numFmtId="165" fontId="27" fillId="6" borderId="0" xfId="13" applyNumberFormat="1" applyFont="1" applyFill="1" applyAlignment="1">
      <alignment horizontal="center" vertical="center"/>
    </xf>
    <xf numFmtId="165" fontId="25" fillId="9" borderId="4" xfId="0" applyFont="1" applyFill="1" applyBorder="1" applyAlignment="1">
      <alignment wrapText="1"/>
    </xf>
    <xf numFmtId="165" fontId="9" fillId="0" borderId="0" xfId="20" applyFont="1" applyFill="1">
      <alignment vertical="top"/>
    </xf>
    <xf numFmtId="165" fontId="25" fillId="5" borderId="4" xfId="0" applyFont="1" applyFill="1" applyBorder="1" applyAlignment="1">
      <alignment vertical="center"/>
    </xf>
    <xf numFmtId="165" fontId="28" fillId="6" borderId="0" xfId="0" applyFont="1" applyFill="1">
      <alignment vertical="top"/>
    </xf>
    <xf numFmtId="165" fontId="29" fillId="4" borderId="0" xfId="19" applyFont="1" applyFill="1" applyAlignment="1">
      <alignment vertical="center"/>
    </xf>
    <xf numFmtId="165" fontId="30" fillId="6" borderId="0" xfId="0" applyFont="1" applyFill="1">
      <alignment vertical="top"/>
    </xf>
    <xf numFmtId="165" fontId="9" fillId="0" borderId="0" xfId="19" applyFont="1" applyAlignment="1">
      <alignment horizontal="right" vertical="top"/>
    </xf>
    <xf numFmtId="165" fontId="12" fillId="0" borderId="0" xfId="0" applyFont="1">
      <alignment vertical="top"/>
    </xf>
    <xf numFmtId="165" fontId="25" fillId="9" borderId="4" xfId="0" applyFont="1" applyFill="1" applyBorder="1" applyAlignment="1">
      <alignment vertical="center"/>
    </xf>
    <xf numFmtId="165" fontId="14" fillId="0" borderId="0" xfId="0" applyFont="1">
      <alignment vertical="top"/>
    </xf>
    <xf numFmtId="165" fontId="30" fillId="6" borderId="0" xfId="0" applyFont="1" applyFill="1" applyAlignment="1">
      <alignment horizontal="right" vertical="top"/>
    </xf>
    <xf numFmtId="165" fontId="9" fillId="0" borderId="0" xfId="0" applyFont="1">
      <alignment vertical="top"/>
    </xf>
    <xf numFmtId="176" fontId="9" fillId="0" borderId="0" xfId="19" applyNumberFormat="1" applyFont="1">
      <alignment vertical="top"/>
    </xf>
    <xf numFmtId="165" fontId="31" fillId="6" borderId="0" xfId="0" applyFont="1" applyFill="1">
      <alignment vertical="top"/>
    </xf>
    <xf numFmtId="165" fontId="21" fillId="0" borderId="0" xfId="0" applyFont="1">
      <alignment vertical="top"/>
    </xf>
    <xf numFmtId="165" fontId="32" fillId="6" borderId="0" xfId="0" applyFont="1" applyFill="1">
      <alignment vertical="top"/>
    </xf>
    <xf numFmtId="165" fontId="9" fillId="0" borderId="0" xfId="19" applyFont="1" applyFill="1">
      <alignment vertical="top"/>
    </xf>
    <xf numFmtId="165" fontId="20" fillId="0" borderId="0" xfId="0" applyFont="1">
      <alignment vertical="top"/>
    </xf>
    <xf numFmtId="165" fontId="33" fillId="0" borderId="0" xfId="13" applyNumberFormat="1" applyFont="1" applyFill="1" applyAlignment="1">
      <alignment vertical="top"/>
    </xf>
    <xf numFmtId="165" fontId="34" fillId="0" borderId="0" xfId="0" applyFont="1">
      <alignment vertical="top"/>
    </xf>
    <xf numFmtId="175" fontId="9" fillId="0" borderId="0" xfId="20" applyNumberFormat="1" applyFont="1" applyFill="1" applyAlignment="1">
      <alignment horizontal="left" vertical="top"/>
    </xf>
    <xf numFmtId="165" fontId="9" fillId="0" borderId="0" xfId="20" applyFont="1" applyFill="1" applyAlignment="1">
      <alignment horizontal="left" vertical="center"/>
    </xf>
    <xf numFmtId="165" fontId="35" fillId="0" borderId="0" xfId="20" applyFont="1" applyFill="1">
      <alignment vertical="top"/>
    </xf>
    <xf numFmtId="165" fontId="36" fillId="0" borderId="0" xfId="0" applyFont="1">
      <alignment vertical="top"/>
    </xf>
    <xf numFmtId="165" fontId="17" fillId="6" borderId="0" xfId="13" applyNumberFormat="1" applyFont="1" applyFill="1" applyAlignment="1">
      <alignment horizontal="left" vertical="center"/>
    </xf>
    <xf numFmtId="165" fontId="12" fillId="0" borderId="0" xfId="0" applyFont="1" applyAlignment="1">
      <alignment horizontal="right" vertical="top"/>
    </xf>
    <xf numFmtId="165" fontId="37" fillId="0" borderId="0" xfId="20" applyFont="1" applyFill="1">
      <alignment vertical="top"/>
    </xf>
    <xf numFmtId="165" fontId="22" fillId="6" borderId="0" xfId="0" applyFont="1" applyFill="1" applyAlignment="1">
      <alignment vertical="center"/>
    </xf>
    <xf numFmtId="165" fontId="38" fillId="6" borderId="0" xfId="0" applyFont="1" applyFill="1">
      <alignment vertical="top"/>
    </xf>
    <xf numFmtId="165" fontId="39" fillId="0" borderId="0" xfId="0" applyFont="1">
      <alignment vertical="top"/>
    </xf>
    <xf numFmtId="165" fontId="8" fillId="0" borderId="0" xfId="20" applyFont="1">
      <alignment vertical="top"/>
    </xf>
    <xf numFmtId="165" fontId="9" fillId="0" borderId="0" xfId="20" applyFont="1">
      <alignment vertical="top"/>
    </xf>
    <xf numFmtId="165" fontId="41" fillId="0" borderId="0" xfId="20" applyFont="1">
      <alignment vertical="top"/>
    </xf>
    <xf numFmtId="165" fontId="41" fillId="0" borderId="0" xfId="1" applyFont="1">
      <alignment vertical="top"/>
    </xf>
    <xf numFmtId="165" fontId="9" fillId="0" borderId="0" xfId="1" applyFont="1">
      <alignment vertical="top"/>
    </xf>
    <xf numFmtId="167" fontId="9" fillId="0" borderId="0" xfId="4" applyFont="1">
      <alignment vertical="top"/>
    </xf>
    <xf numFmtId="165" fontId="42" fillId="0" borderId="0" xfId="20" applyFont="1">
      <alignment vertical="top"/>
    </xf>
    <xf numFmtId="167" fontId="42" fillId="0" borderId="0" xfId="4" applyFont="1">
      <alignment vertical="top"/>
    </xf>
    <xf numFmtId="171" fontId="9" fillId="0" borderId="0" xfId="1" applyNumberFormat="1" applyFont="1">
      <alignment vertical="top"/>
    </xf>
    <xf numFmtId="165" fontId="42" fillId="0" borderId="0" xfId="1" applyFont="1">
      <alignment vertical="top"/>
    </xf>
    <xf numFmtId="171" fontId="42" fillId="0" borderId="0" xfId="1" applyNumberFormat="1" applyFont="1">
      <alignment vertical="top"/>
    </xf>
    <xf numFmtId="167" fontId="41" fillId="0" borderId="0" xfId="4" applyFont="1">
      <alignment vertical="top"/>
    </xf>
    <xf numFmtId="14" fontId="11" fillId="0" borderId="0" xfId="0" applyNumberFormat="1" applyFont="1">
      <alignment vertical="top"/>
    </xf>
    <xf numFmtId="10" fontId="11" fillId="0" borderId="0" xfId="0" applyNumberFormat="1" applyFont="1">
      <alignment vertical="top"/>
    </xf>
    <xf numFmtId="165" fontId="11" fillId="5" borderId="0" xfId="0" applyFont="1" applyFill="1" applyAlignment="1">
      <alignment vertical="center"/>
    </xf>
    <xf numFmtId="165" fontId="11" fillId="0" borderId="0" xfId="0" applyFont="1" applyAlignment="1">
      <alignment vertical="center"/>
    </xf>
    <xf numFmtId="165" fontId="43" fillId="0" borderId="0" xfId="20" applyFont="1">
      <alignment vertical="top"/>
    </xf>
    <xf numFmtId="176" fontId="9" fillId="0" borderId="0" xfId="20" applyNumberFormat="1" applyFont="1">
      <alignment vertical="top"/>
    </xf>
    <xf numFmtId="176" fontId="9" fillId="0" borderId="0" xfId="35" applyNumberFormat="1" applyFont="1">
      <alignment vertical="top"/>
    </xf>
    <xf numFmtId="176" fontId="41" fillId="0" borderId="0" xfId="3" applyNumberFormat="1" applyFont="1">
      <alignment vertical="top"/>
    </xf>
    <xf numFmtId="176" fontId="9" fillId="0" borderId="0" xfId="3" applyNumberFormat="1" applyFont="1">
      <alignment vertical="top"/>
    </xf>
    <xf numFmtId="168" fontId="41" fillId="0" borderId="0" xfId="1" applyNumberFormat="1" applyFont="1">
      <alignment vertical="top"/>
    </xf>
    <xf numFmtId="168" fontId="9" fillId="0" borderId="0" xfId="1" applyNumberFormat="1" applyFont="1">
      <alignment vertical="top"/>
    </xf>
    <xf numFmtId="169" fontId="41" fillId="0" borderId="0" xfId="2" applyFont="1">
      <alignment vertical="top"/>
    </xf>
    <xf numFmtId="169" fontId="9" fillId="0" borderId="0" xfId="2" applyFont="1">
      <alignment vertical="top"/>
    </xf>
    <xf numFmtId="176" fontId="42" fillId="0" borderId="0" xfId="3" applyNumberFormat="1" applyFont="1">
      <alignment vertical="top"/>
    </xf>
    <xf numFmtId="168" fontId="42" fillId="0" borderId="0" xfId="1" applyNumberFormat="1" applyFont="1">
      <alignment vertical="top"/>
    </xf>
    <xf numFmtId="167" fontId="9" fillId="0" borderId="0" xfId="20" applyNumberFormat="1" applyFont="1">
      <alignment vertical="top"/>
    </xf>
    <xf numFmtId="167" fontId="12" fillId="8" borderId="1" xfId="17" applyNumberFormat="1" applyFont="1" applyFill="1" applyProtection="1">
      <alignment vertical="top"/>
      <protection locked="0"/>
    </xf>
    <xf numFmtId="165" fontId="12" fillId="8" borderId="1" xfId="18" applyFont="1" applyFill="1" applyProtection="1">
      <alignment vertical="top"/>
      <protection locked="0"/>
    </xf>
    <xf numFmtId="176" fontId="12" fillId="8" borderId="1" xfId="18" applyNumberFormat="1" applyFont="1" applyFill="1" applyProtection="1">
      <alignment vertical="top"/>
      <protection locked="0"/>
    </xf>
    <xf numFmtId="168" fontId="9" fillId="0" borderId="0" xfId="20" applyNumberFormat="1" applyFont="1">
      <alignment vertical="top"/>
    </xf>
    <xf numFmtId="168" fontId="12" fillId="8" borderId="1" xfId="18" applyNumberFormat="1" applyFont="1" applyFill="1" applyProtection="1">
      <alignment vertical="top"/>
      <protection locked="0"/>
    </xf>
    <xf numFmtId="169" fontId="9" fillId="0" borderId="0" xfId="20" applyNumberFormat="1" applyFont="1">
      <alignment vertical="top"/>
    </xf>
    <xf numFmtId="169" fontId="12" fillId="8" borderId="1" xfId="15" applyFont="1" applyFill="1" applyProtection="1">
      <alignment vertical="top"/>
      <protection locked="0"/>
    </xf>
    <xf numFmtId="177" fontId="9" fillId="0" borderId="0" xfId="45" applyNumberFormat="1" applyFont="1" applyFill="1" applyAlignment="1">
      <alignment horizontal="left" vertical="top"/>
    </xf>
  </cellXfs>
  <cellStyles count="46">
    <cellStyle name="Calcs" xfId="1" xr:uid="{00000000-0005-0000-0000-000000000000}"/>
    <cellStyle name="Calcs%" xfId="2" xr:uid="{00000000-0005-0000-0000-000001000000}"/>
    <cellStyle name="CalcsCurrency" xfId="3" xr:uid="{00000000-0005-0000-0000-000002000000}"/>
    <cellStyle name="CalcsDate" xfId="4" xr:uid="{00000000-0005-0000-0000-000003000000}"/>
    <cellStyle name="Comma 2" xfId="5" xr:uid="{00000000-0005-0000-0000-000004000000}"/>
    <cellStyle name="DateLong" xfId="6" xr:uid="{00000000-0005-0000-0000-000005000000}"/>
    <cellStyle name="DateLong 2" xfId="7" xr:uid="{00000000-0005-0000-0000-000006000000}"/>
    <cellStyle name="DateShort" xfId="8" xr:uid="{00000000-0005-0000-0000-000007000000}"/>
    <cellStyle name="DateShort 2" xfId="9" xr:uid="{00000000-0005-0000-0000-000008000000}"/>
    <cellStyle name="Factor" xfId="10" xr:uid="{00000000-0005-0000-0000-000009000000}"/>
    <cellStyle name="Factor 2" xfId="11" xr:uid="{00000000-0005-0000-0000-00000A000000}"/>
    <cellStyle name="Factor 3" xfId="12" xr:uid="{00000000-0005-0000-0000-00000B000000}"/>
    <cellStyle name="Hyperlink" xfId="13" builtinId="8"/>
    <cellStyle name="Hyperlink 2" xfId="14" xr:uid="{00000000-0005-0000-0000-00000D000000}"/>
    <cellStyle name="Input%" xfId="15" xr:uid="{00000000-0005-0000-0000-00000E000000}"/>
    <cellStyle name="InputCurrency" xfId="16" xr:uid="{00000000-0005-0000-0000-00000F000000}"/>
    <cellStyle name="InputDate" xfId="17" xr:uid="{00000000-0005-0000-0000-000010000000}"/>
    <cellStyle name="InputStyle" xfId="18" xr:uid="{00000000-0005-0000-0000-000011000000}"/>
    <cellStyle name="Normal" xfId="0" builtinId="0" customBuiltin="1"/>
    <cellStyle name="Normal 2" xfId="19" xr:uid="{00000000-0005-0000-0000-000013000000}"/>
    <cellStyle name="Normal 2 2" xfId="20" xr:uid="{00000000-0005-0000-0000-000014000000}"/>
    <cellStyle name="Normal 3" xfId="21" xr:uid="{00000000-0005-0000-0000-000015000000}"/>
    <cellStyle name="Normal 4" xfId="22" xr:uid="{00000000-0005-0000-0000-000016000000}"/>
    <cellStyle name="Normal 4 2" xfId="23" xr:uid="{00000000-0005-0000-0000-000017000000}"/>
    <cellStyle name="Normal 5" xfId="24" xr:uid="{00000000-0005-0000-0000-000018000000}"/>
    <cellStyle name="Normal 6" xfId="25" xr:uid="{00000000-0005-0000-0000-000019000000}"/>
    <cellStyle name="Normal 7" xfId="26" xr:uid="{00000000-0005-0000-0000-00001A000000}"/>
    <cellStyle name="Percent" xfId="27" builtinId="5" customBuiltin="1"/>
    <cellStyle name="Percent 2" xfId="28" xr:uid="{00000000-0005-0000-0000-00001C000000}"/>
    <cellStyle name="Percent 3" xfId="29" xr:uid="{00000000-0005-0000-0000-00001D000000}"/>
    <cellStyle name="Percent 4" xfId="30" xr:uid="{00000000-0005-0000-0000-00001E000000}"/>
    <cellStyle name="ReportSubTotal" xfId="31" xr:uid="{00000000-0005-0000-0000-00001F000000}"/>
    <cellStyle name="ReportTotal" xfId="32" xr:uid="{00000000-0005-0000-0000-000020000000}"/>
    <cellStyle name="Result" xfId="33" xr:uid="{00000000-0005-0000-0000-000021000000}"/>
    <cellStyle name="Result%" xfId="34" xr:uid="{00000000-0005-0000-0000-000022000000}"/>
    <cellStyle name="ResultCurrency" xfId="35" xr:uid="{00000000-0005-0000-0000-000023000000}"/>
    <cellStyle name="ResultDate" xfId="36" xr:uid="{00000000-0005-0000-0000-000024000000}"/>
    <cellStyle name="Style 1" xfId="37" xr:uid="{00000000-0005-0000-0000-000025000000}"/>
    <cellStyle name="Style 2" xfId="38" xr:uid="{00000000-0005-0000-0000-000026000000}"/>
    <cellStyle name="Style 3" xfId="39" xr:uid="{00000000-0005-0000-0000-000027000000}"/>
    <cellStyle name="Style 4" xfId="40" xr:uid="{00000000-0005-0000-0000-000028000000}"/>
    <cellStyle name="Style 5" xfId="41" xr:uid="{00000000-0005-0000-0000-000029000000}"/>
    <cellStyle name="Style 6" xfId="42" xr:uid="{00000000-0005-0000-0000-00002A000000}"/>
    <cellStyle name="Year" xfId="43" xr:uid="{00000000-0005-0000-0000-00002B000000}"/>
    <cellStyle name="Year 2" xfId="44" xr:uid="{00000000-0005-0000-0000-00002C000000}"/>
    <cellStyle name="Year 3" xfId="45" xr:uid="{00000000-0005-0000-0000-00002D000000}"/>
  </cellStyles>
  <dxfs count="95">
    <dxf>
      <numFmt numFmtId="178" formatCode="dd/mm/yyyy"/>
    </dxf>
    <dxf>
      <fill>
        <patternFill>
          <bgColor indexed="51"/>
        </patternFill>
      </fill>
    </dxf>
    <dxf>
      <fill>
        <patternFill>
          <bgColor indexed="51"/>
        </patternFill>
      </fill>
    </dxf>
    <dxf>
      <fill>
        <patternFill>
          <bgColor indexed="51"/>
        </patternFill>
      </fill>
    </dxf>
    <dxf>
      <fill>
        <patternFill>
          <bgColor theme="9" tint="-0.24991607409894101"/>
        </patternFill>
      </fill>
    </dxf>
    <dxf>
      <fill>
        <patternFill>
          <bgColor theme="8"/>
        </patternFill>
      </fill>
    </dxf>
    <dxf>
      <fill>
        <patternFill>
          <bgColor theme="7" tint="0.39994506668294322"/>
        </patternFill>
      </fill>
    </dxf>
    <dxf>
      <fill>
        <patternFill>
          <bgColor indexed="44"/>
        </patternFill>
      </fill>
    </dxf>
    <dxf>
      <fill>
        <patternFill>
          <bgColor indexed="47"/>
        </patternFill>
      </fill>
    </dxf>
    <dxf>
      <fill>
        <patternFill>
          <bgColor indexed="51"/>
        </patternFill>
      </fill>
    </dxf>
    <dxf>
      <fill>
        <patternFill>
          <bgColor theme="9" tint="-0.24991607409894101"/>
        </patternFill>
      </fill>
    </dxf>
    <dxf>
      <fill>
        <patternFill>
          <bgColor theme="8"/>
        </patternFill>
      </fill>
    </dxf>
    <dxf>
      <fill>
        <patternFill>
          <bgColor theme="7" tint="0.39994506668294322"/>
        </patternFill>
      </fill>
    </dxf>
    <dxf>
      <fill>
        <patternFill>
          <bgColor indexed="44"/>
        </patternFill>
      </fill>
    </dxf>
    <dxf>
      <fill>
        <patternFill>
          <bgColor indexed="47"/>
        </patternFill>
      </fill>
    </dxf>
    <dxf>
      <fill>
        <patternFill>
          <bgColor indexed="51"/>
        </patternFill>
      </fill>
    </dxf>
    <dxf>
      <fill>
        <patternFill>
          <bgColor indexed="51"/>
        </patternFill>
      </fill>
    </dxf>
    <dxf>
      <fill>
        <patternFill>
          <bgColor indexed="51"/>
        </patternFill>
      </fill>
    </dxf>
    <dxf>
      <fill>
        <patternFill>
          <bgColor theme="9" tint="-0.24991607409894101"/>
        </patternFill>
      </fill>
    </dxf>
    <dxf>
      <fill>
        <patternFill>
          <bgColor theme="8"/>
        </patternFill>
      </fill>
    </dxf>
    <dxf>
      <fill>
        <patternFill>
          <bgColor theme="7" tint="0.39994506668294322"/>
        </patternFill>
      </fill>
    </dxf>
    <dxf>
      <fill>
        <patternFill>
          <bgColor indexed="44"/>
        </patternFill>
      </fill>
    </dxf>
    <dxf>
      <fill>
        <patternFill>
          <bgColor indexed="47"/>
        </patternFill>
      </fill>
    </dxf>
    <dxf>
      <fill>
        <patternFill>
          <bgColor indexed="51"/>
        </patternFill>
      </fill>
    </dxf>
    <dxf>
      <fill>
        <patternFill>
          <bgColor indexed="51"/>
        </patternFill>
      </fill>
    </dxf>
    <dxf>
      <fill>
        <patternFill>
          <bgColor indexed="51"/>
        </patternFill>
      </fill>
    </dxf>
    <dxf>
      <fill>
        <patternFill>
          <bgColor theme="9" tint="-0.24991607409894101"/>
        </patternFill>
      </fill>
    </dxf>
    <dxf>
      <fill>
        <patternFill>
          <bgColor theme="8"/>
        </patternFill>
      </fill>
    </dxf>
    <dxf>
      <fill>
        <patternFill>
          <bgColor theme="7" tint="0.39994506668294322"/>
        </patternFill>
      </fill>
    </dxf>
    <dxf>
      <fill>
        <patternFill>
          <bgColor indexed="44"/>
        </patternFill>
      </fill>
    </dxf>
    <dxf>
      <fill>
        <patternFill>
          <bgColor indexed="47"/>
        </patternFill>
      </fill>
    </dxf>
    <dxf>
      <fill>
        <patternFill>
          <bgColor indexed="51"/>
        </patternFill>
      </fill>
    </dxf>
    <dxf>
      <fill>
        <patternFill>
          <bgColor indexed="51"/>
        </patternFill>
      </fill>
    </dxf>
    <dxf>
      <fill>
        <patternFill>
          <bgColor indexed="51"/>
        </patternFill>
      </fill>
    </dxf>
    <dxf>
      <fill>
        <patternFill>
          <bgColor theme="9" tint="-0.24991607409894101"/>
        </patternFill>
      </fill>
    </dxf>
    <dxf>
      <fill>
        <patternFill>
          <bgColor theme="8"/>
        </patternFill>
      </fill>
    </dxf>
    <dxf>
      <fill>
        <patternFill>
          <bgColor theme="7" tint="0.39994506668294322"/>
        </patternFill>
      </fill>
    </dxf>
    <dxf>
      <fill>
        <patternFill>
          <bgColor indexed="44"/>
        </patternFill>
      </fill>
    </dxf>
    <dxf>
      <fill>
        <patternFill>
          <bgColor indexed="47"/>
        </patternFill>
      </fill>
    </dxf>
    <dxf>
      <fill>
        <patternFill>
          <bgColor indexed="51"/>
        </patternFill>
      </fill>
    </dxf>
    <dxf>
      <fill>
        <patternFill>
          <bgColor indexed="51"/>
        </patternFill>
      </fill>
    </dxf>
    <dxf>
      <fill>
        <patternFill>
          <bgColor indexed="51"/>
        </patternFill>
      </fill>
    </dxf>
    <dxf>
      <fill>
        <patternFill>
          <bgColor theme="9" tint="-0.24991607409894101"/>
        </patternFill>
      </fill>
    </dxf>
    <dxf>
      <fill>
        <patternFill>
          <bgColor theme="8"/>
        </patternFill>
      </fill>
    </dxf>
    <dxf>
      <fill>
        <patternFill>
          <bgColor theme="7" tint="0.39994506668294322"/>
        </patternFill>
      </fill>
    </dxf>
    <dxf>
      <fill>
        <patternFill>
          <bgColor indexed="44"/>
        </patternFill>
      </fill>
    </dxf>
    <dxf>
      <fill>
        <patternFill>
          <bgColor indexed="47"/>
        </patternFill>
      </fill>
    </dxf>
    <dxf>
      <fill>
        <patternFill>
          <bgColor indexed="51"/>
        </patternFill>
      </fill>
    </dxf>
    <dxf>
      <fill>
        <patternFill>
          <bgColor indexed="51"/>
        </patternFill>
      </fill>
    </dxf>
    <dxf>
      <fill>
        <patternFill>
          <bgColor indexed="51"/>
        </patternFill>
      </fill>
    </dxf>
    <dxf>
      <fill>
        <patternFill>
          <bgColor theme="9" tint="-0.24991607409894101"/>
        </patternFill>
      </fill>
    </dxf>
    <dxf>
      <fill>
        <patternFill>
          <bgColor theme="8"/>
        </patternFill>
      </fill>
    </dxf>
    <dxf>
      <fill>
        <patternFill>
          <bgColor theme="7" tint="0.39994506668294322"/>
        </patternFill>
      </fill>
    </dxf>
    <dxf>
      <fill>
        <patternFill>
          <bgColor indexed="44"/>
        </patternFill>
      </fill>
    </dxf>
    <dxf>
      <fill>
        <patternFill>
          <bgColor indexed="47"/>
        </patternFill>
      </fill>
    </dxf>
    <dxf>
      <fill>
        <patternFill>
          <bgColor indexed="51"/>
        </patternFill>
      </fill>
    </dxf>
    <dxf>
      <fill>
        <patternFill>
          <bgColor indexed="51"/>
        </patternFill>
      </fill>
    </dxf>
    <dxf>
      <fill>
        <patternFill>
          <bgColor indexed="51"/>
        </patternFill>
      </fill>
    </dxf>
    <dxf>
      <fill>
        <patternFill>
          <bgColor theme="9" tint="-0.24991607409894101"/>
        </patternFill>
      </fill>
    </dxf>
    <dxf>
      <fill>
        <patternFill>
          <bgColor theme="8"/>
        </patternFill>
      </fill>
    </dxf>
    <dxf>
      <fill>
        <patternFill>
          <bgColor theme="7" tint="0.39994506668294322"/>
        </patternFill>
      </fill>
    </dxf>
    <dxf>
      <fill>
        <patternFill>
          <bgColor indexed="44"/>
        </patternFill>
      </fill>
    </dxf>
    <dxf>
      <fill>
        <patternFill>
          <bgColor indexed="47"/>
        </patternFill>
      </fill>
    </dxf>
    <dxf>
      <fill>
        <patternFill>
          <bgColor indexed="51"/>
        </patternFill>
      </fill>
    </dxf>
    <dxf>
      <fill>
        <patternFill>
          <bgColor indexed="51"/>
        </patternFill>
      </fill>
    </dxf>
    <dxf>
      <fill>
        <patternFill>
          <bgColor indexed="51"/>
        </patternFill>
      </fill>
    </dxf>
    <dxf>
      <fill>
        <patternFill>
          <bgColor theme="9" tint="-0.24991607409894101"/>
        </patternFill>
      </fill>
    </dxf>
    <dxf>
      <fill>
        <patternFill>
          <bgColor theme="8"/>
        </patternFill>
      </fill>
    </dxf>
    <dxf>
      <fill>
        <patternFill>
          <bgColor theme="7" tint="0.39994506668294322"/>
        </patternFill>
      </fill>
    </dxf>
    <dxf>
      <fill>
        <patternFill>
          <bgColor indexed="44"/>
        </patternFill>
      </fill>
    </dxf>
    <dxf>
      <fill>
        <patternFill>
          <bgColor indexed="47"/>
        </patternFill>
      </fill>
    </dxf>
    <dxf>
      <fill>
        <patternFill>
          <bgColor indexed="51"/>
        </patternFill>
      </fill>
    </dxf>
    <dxf>
      <fill>
        <patternFill>
          <bgColor indexed="51"/>
        </patternFill>
      </fill>
    </dxf>
    <dxf>
      <fill>
        <patternFill>
          <bgColor indexed="51"/>
        </patternFill>
      </fill>
    </dxf>
    <dxf>
      <fill>
        <patternFill>
          <bgColor theme="9" tint="-0.24991607409894101"/>
        </patternFill>
      </fill>
    </dxf>
    <dxf>
      <fill>
        <patternFill>
          <bgColor theme="8"/>
        </patternFill>
      </fill>
    </dxf>
    <dxf>
      <fill>
        <patternFill>
          <bgColor theme="7" tint="0.39994506668294322"/>
        </patternFill>
      </fill>
    </dxf>
    <dxf>
      <fill>
        <patternFill>
          <bgColor indexed="44"/>
        </patternFill>
      </fill>
    </dxf>
    <dxf>
      <fill>
        <patternFill>
          <bgColor indexed="47"/>
        </patternFill>
      </fill>
    </dxf>
    <dxf>
      <fill>
        <patternFill>
          <bgColor indexed="51"/>
        </patternFill>
      </fill>
    </dxf>
    <dxf>
      <fill>
        <patternFill>
          <bgColor indexed="51"/>
        </patternFill>
      </fill>
    </dxf>
    <dxf>
      <fill>
        <patternFill>
          <bgColor indexed="51"/>
        </patternFill>
      </fill>
    </dxf>
    <dxf>
      <fill>
        <patternFill>
          <bgColor theme="9" tint="-0.24991607409894101"/>
        </patternFill>
      </fill>
    </dxf>
    <dxf>
      <fill>
        <patternFill>
          <bgColor theme="8"/>
        </patternFill>
      </fill>
    </dxf>
    <dxf>
      <fill>
        <patternFill>
          <bgColor theme="7" tint="0.39994506668294322"/>
        </patternFill>
      </fill>
    </dxf>
    <dxf>
      <fill>
        <patternFill>
          <bgColor indexed="44"/>
        </patternFill>
      </fill>
    </dxf>
    <dxf>
      <fill>
        <patternFill>
          <bgColor indexed="47"/>
        </patternFill>
      </fill>
    </dxf>
    <dxf>
      <fill>
        <patternFill>
          <bgColor indexed="51"/>
        </patternFill>
      </fill>
    </dxf>
    <dxf>
      <fill>
        <patternFill>
          <bgColor indexed="51"/>
        </patternFill>
      </fill>
    </dxf>
    <dxf>
      <fill>
        <patternFill>
          <bgColor indexed="51"/>
        </patternFill>
      </fill>
    </dxf>
    <dxf>
      <fill>
        <patternFill>
          <bgColor theme="9" tint="-0.24991607409894101"/>
        </patternFill>
      </fill>
    </dxf>
    <dxf>
      <fill>
        <patternFill>
          <bgColor theme="8"/>
        </patternFill>
      </fill>
    </dxf>
    <dxf>
      <fill>
        <patternFill>
          <bgColor theme="7" tint="0.39994506668294322"/>
        </patternFill>
      </fill>
    </dxf>
    <dxf>
      <fill>
        <patternFill>
          <bgColor indexed="44"/>
        </patternFill>
      </fill>
    </dxf>
    <dxf>
      <fill>
        <patternFill>
          <bgColor indexed="47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customXml" Target="../customXml/item4.xml"/><Relationship Id="rId3" Type="http://schemas.openxmlformats.org/officeDocument/2006/relationships/worksheet" Target="worksheets/sheet3.xml"/><Relationship Id="rId21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customXml" Target="../customXml/item3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customXml" Target="../customXml/item2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customXml" Target="../customXml/item1.xml"/><Relationship Id="rId10" Type="http://schemas.openxmlformats.org/officeDocument/2006/relationships/worksheet" Target="worksheets/sheet10.xml"/><Relationship Id="rId19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calcChain" Target="calcChain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c:style val="2"/>
  <c:chart>
    <c:autoTitleDeleted val="1"/>
    <c:plotArea>
      <c:layout>
        <c:manualLayout>
          <c:layoutTarget val="inner"/>
          <c:xMode val="edge"/>
          <c:yMode val="edge"/>
          <c:x val="8.2257858042640353E-2"/>
          <c:y val="7.6048706535393348E-2"/>
          <c:w val="0.85677543408390344"/>
          <c:h val="0.65526278766585022"/>
        </c:manualLayout>
      </c:layout>
      <c:barChart>
        <c:barDir val="col"/>
        <c:grouping val="stacked"/>
        <c:varyColors val="0"/>
        <c:ser>
          <c:idx val="0"/>
          <c:order val="0"/>
          <c:spPr>
            <a:noFill/>
            <a:ln>
              <a:noFill/>
            </a:ln>
          </c:spPr>
          <c:invertIfNegative val="0"/>
          <c:cat>
            <c:strRef>
              <c:f>'Bill impact waterfall'!$B$4:$B$14</c:f>
              <c:strCache>
                <c:ptCount val="11"/>
                <c:pt idx="0">
                  <c:v> Combined average bills PR19 </c:v>
                </c:pt>
                <c:pt idx="1">
                  <c:v> Average totex increase/(decrease) </c:v>
                </c:pt>
                <c:pt idx="2">
                  <c:v> PAYG rate </c:v>
                </c:pt>
                <c:pt idx="3">
                  <c:v> RCV </c:v>
                </c:pt>
                <c:pt idx="4">
                  <c:v> Run-off rates </c:v>
                </c:pt>
                <c:pt idx="5">
                  <c:v> WACC </c:v>
                </c:pt>
                <c:pt idx="6">
                  <c:v> Wholesale reconciliation items </c:v>
                </c:pt>
                <c:pt idx="7">
                  <c:v> Other wholesale items </c:v>
                </c:pt>
                <c:pt idx="8">
                  <c:v> Retail cost to serve </c:v>
                </c:pt>
                <c:pt idx="9">
                  <c:v> Customer numbers &amp; retail apportionment </c:v>
                </c:pt>
                <c:pt idx="10">
                  <c:v> Combined average bills PR24 </c:v>
                </c:pt>
              </c:strCache>
            </c:strRef>
          </c:cat>
          <c:val>
            <c:numRef>
              <c:f>'Bill impact waterfall'!$E$4:$E$14</c:f>
              <c:numCache>
                <c:formatCode>#,##0_);\(#,##0\);"-  ";" "@" "</c:formatCode>
                <c:ptCount val="11"/>
                <c:pt idx="1">
                  <c:v>442.01744141846035</c:v>
                </c:pt>
                <c:pt idx="2">
                  <c:v>442.77459312868791</c:v>
                </c:pt>
                <c:pt idx="3">
                  <c:v>442.77459312868791</c:v>
                </c:pt>
                <c:pt idx="4">
                  <c:v>465.23003864127628</c:v>
                </c:pt>
                <c:pt idx="5">
                  <c:v>494.14014057713842</c:v>
                </c:pt>
                <c:pt idx="6">
                  <c:v>535.84291284065216</c:v>
                </c:pt>
                <c:pt idx="7">
                  <c:v>538.79733227177121</c:v>
                </c:pt>
                <c:pt idx="8">
                  <c:v>538.79733227177121</c:v>
                </c:pt>
                <c:pt idx="9">
                  <c:v>553.143765559597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836-4223-AB9F-31A55E2BAB00}"/>
            </c:ext>
          </c:extLst>
        </c:ser>
        <c:ser>
          <c:idx val="1"/>
          <c:order val="1"/>
          <c:spPr>
            <a:solidFill>
              <a:srgbClr val="0071CE"/>
            </a:solidFill>
            <a:ln>
              <a:noFill/>
            </a:ln>
          </c:spPr>
          <c:invertIfNegative val="0"/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B836-4223-AB9F-31A55E2BAB00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B836-4223-AB9F-31A55E2BAB00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B836-4223-AB9F-31A55E2BAB00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B836-4223-AB9F-31A55E2BAB00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A-B836-4223-AB9F-31A55E2BAB00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C-B836-4223-AB9F-31A55E2BAB00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E-B836-4223-AB9F-31A55E2BAB00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10-B836-4223-AB9F-31A55E2BAB00}"/>
              </c:ext>
            </c:extLst>
          </c:dPt>
          <c:dLbls>
            <c:spPr>
              <a:noFill/>
              <a:ln>
                <a:noFill/>
              </a:ln>
            </c:spPr>
            <c:txPr>
              <a:bodyPr/>
              <a:lstStyle/>
              <a:p>
                <a:pPr>
                  <a:defRPr b="1">
                    <a:solidFill>
                      <a:schemeClr val="lt1"/>
                    </a:solidFill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'Bill impact waterfall'!$B$4:$B$14</c:f>
              <c:strCache>
                <c:ptCount val="11"/>
                <c:pt idx="0">
                  <c:v> Combined average bills PR19 </c:v>
                </c:pt>
                <c:pt idx="1">
                  <c:v> Average totex increase/(decrease) </c:v>
                </c:pt>
                <c:pt idx="2">
                  <c:v> PAYG rate </c:v>
                </c:pt>
                <c:pt idx="3">
                  <c:v> RCV </c:v>
                </c:pt>
                <c:pt idx="4">
                  <c:v> Run-off rates </c:v>
                </c:pt>
                <c:pt idx="5">
                  <c:v> WACC </c:v>
                </c:pt>
                <c:pt idx="6">
                  <c:v> Wholesale reconciliation items </c:v>
                </c:pt>
                <c:pt idx="7">
                  <c:v> Other wholesale items </c:v>
                </c:pt>
                <c:pt idx="8">
                  <c:v> Retail cost to serve </c:v>
                </c:pt>
                <c:pt idx="9">
                  <c:v> Customer numbers &amp; retail apportionment </c:v>
                </c:pt>
                <c:pt idx="10">
                  <c:v> Combined average bills PR24 </c:v>
                </c:pt>
              </c:strCache>
            </c:strRef>
          </c:cat>
          <c:val>
            <c:numRef>
              <c:f>'Bill impact waterfall'!$D$4:$D$14</c:f>
              <c:numCache>
                <c:formatCode>#,##0_);\(#,##0\);"-  ";" "@" "</c:formatCode>
                <c:ptCount val="11"/>
                <c:pt idx="0">
                  <c:v>442.01744141846035</c:v>
                </c:pt>
                <c:pt idx="10">
                  <c:v>553.143765559597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1-B836-4223-AB9F-31A55E2BAB00}"/>
            </c:ext>
          </c:extLst>
        </c:ser>
        <c:ser>
          <c:idx val="2"/>
          <c:order val="2"/>
          <c:spPr>
            <a:solidFill>
              <a:srgbClr val="D60037"/>
            </a:solidFill>
          </c:spPr>
          <c:invertIfNegative val="0"/>
          <c:cat>
            <c:strRef>
              <c:f>'Bill impact waterfall'!$B$4:$B$14</c:f>
              <c:strCache>
                <c:ptCount val="11"/>
                <c:pt idx="0">
                  <c:v> Combined average bills PR19 </c:v>
                </c:pt>
                <c:pt idx="1">
                  <c:v> Average totex increase/(decrease) </c:v>
                </c:pt>
                <c:pt idx="2">
                  <c:v> PAYG rate </c:v>
                </c:pt>
                <c:pt idx="3">
                  <c:v> RCV </c:v>
                </c:pt>
                <c:pt idx="4">
                  <c:v> Run-off rates </c:v>
                </c:pt>
                <c:pt idx="5">
                  <c:v> WACC </c:v>
                </c:pt>
                <c:pt idx="6">
                  <c:v> Wholesale reconciliation items </c:v>
                </c:pt>
                <c:pt idx="7">
                  <c:v> Other wholesale items </c:v>
                </c:pt>
                <c:pt idx="8">
                  <c:v> Retail cost to serve </c:v>
                </c:pt>
                <c:pt idx="9">
                  <c:v> Customer numbers &amp; retail apportionment </c:v>
                </c:pt>
                <c:pt idx="10">
                  <c:v> Combined average bills PR24 </c:v>
                </c:pt>
              </c:strCache>
            </c:strRef>
          </c:cat>
          <c:val>
            <c:numRef>
              <c:f>'Bill impact waterfall'!$F$4:$F$14</c:f>
              <c:numCache>
                <c:formatCode>#,##0_);\(#,##0\);"-  ";" "@" "</c:formatCode>
                <c:ptCount val="11"/>
                <c:pt idx="1">
                  <c:v>73.228309445908593</c:v>
                </c:pt>
                <c:pt idx="2">
                  <c:v>0</c:v>
                </c:pt>
                <c:pt idx="3">
                  <c:v>22.455445512588394</c:v>
                </c:pt>
                <c:pt idx="4">
                  <c:v>28.910101935862155</c:v>
                </c:pt>
                <c:pt idx="5">
                  <c:v>41.702772263513751</c:v>
                </c:pt>
                <c:pt idx="6">
                  <c:v>5.1428760914754088</c:v>
                </c:pt>
                <c:pt idx="7">
                  <c:v>0</c:v>
                </c:pt>
                <c:pt idx="8">
                  <c:v>15.422130168538143</c:v>
                </c:pt>
                <c:pt idx="9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2-B836-4223-AB9F-31A55E2BAB00}"/>
            </c:ext>
          </c:extLst>
        </c:ser>
        <c:ser>
          <c:idx val="3"/>
          <c:order val="3"/>
          <c:invertIfNegative val="0"/>
          <c:cat>
            <c:strRef>
              <c:f>'Bill impact waterfall'!$B$4:$B$14</c:f>
              <c:strCache>
                <c:ptCount val="11"/>
                <c:pt idx="0">
                  <c:v> Combined average bills PR19 </c:v>
                </c:pt>
                <c:pt idx="1">
                  <c:v> Average totex increase/(decrease) </c:v>
                </c:pt>
                <c:pt idx="2">
                  <c:v> PAYG rate </c:v>
                </c:pt>
                <c:pt idx="3">
                  <c:v> RCV </c:v>
                </c:pt>
                <c:pt idx="4">
                  <c:v> Run-off rates </c:v>
                </c:pt>
                <c:pt idx="5">
                  <c:v> WACC </c:v>
                </c:pt>
                <c:pt idx="6">
                  <c:v> Wholesale reconciliation items </c:v>
                </c:pt>
                <c:pt idx="7">
                  <c:v> Other wholesale items </c:v>
                </c:pt>
                <c:pt idx="8">
                  <c:v> Retail cost to serve </c:v>
                </c:pt>
                <c:pt idx="9">
                  <c:v> Customer numbers &amp; retail apportionment </c:v>
                </c:pt>
                <c:pt idx="10">
                  <c:v> Combined average bills PR24 </c:v>
                </c:pt>
              </c:strCache>
            </c:strRef>
          </c:cat>
          <c:val>
            <c:numRef>
              <c:f>'Bill impact waterfall'!$G$4:$G$14</c:f>
              <c:numCache>
                <c:formatCode>#,##0_);\(#,##0\);"-  ";" "@" "</c:formatCode>
                <c:ptCount val="11"/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3-B836-4223-AB9F-31A55E2BAB00}"/>
            </c:ext>
          </c:extLst>
        </c:ser>
        <c:ser>
          <c:idx val="4"/>
          <c:order val="4"/>
          <c:spPr>
            <a:solidFill>
              <a:srgbClr val="62A70F"/>
            </a:solidFill>
          </c:spPr>
          <c:invertIfNegative val="0"/>
          <c:cat>
            <c:strRef>
              <c:f>'Bill impact waterfall'!$B$4:$B$14</c:f>
              <c:strCache>
                <c:ptCount val="11"/>
                <c:pt idx="0">
                  <c:v> Combined average bills PR19 </c:v>
                </c:pt>
                <c:pt idx="1">
                  <c:v> Average totex increase/(decrease) </c:v>
                </c:pt>
                <c:pt idx="2">
                  <c:v> PAYG rate </c:v>
                </c:pt>
                <c:pt idx="3">
                  <c:v> RCV </c:v>
                </c:pt>
                <c:pt idx="4">
                  <c:v> Run-off rates </c:v>
                </c:pt>
                <c:pt idx="5">
                  <c:v> WACC </c:v>
                </c:pt>
                <c:pt idx="6">
                  <c:v> Wholesale reconciliation items </c:v>
                </c:pt>
                <c:pt idx="7">
                  <c:v> Other wholesale items </c:v>
                </c:pt>
                <c:pt idx="8">
                  <c:v> Retail cost to serve </c:v>
                </c:pt>
                <c:pt idx="9">
                  <c:v> Customer numbers &amp; retail apportionment </c:v>
                </c:pt>
                <c:pt idx="10">
                  <c:v> Combined average bills PR24 </c:v>
                </c:pt>
              </c:strCache>
            </c:strRef>
          </c:cat>
          <c:val>
            <c:numRef>
              <c:f>'Bill impact waterfall'!$H$4:$H$14</c:f>
              <c:numCache>
                <c:formatCode>#,##0_);\(#,##0\);"-  ";" "@" "</c:formatCode>
                <c:ptCount val="11"/>
                <c:pt idx="1">
                  <c:v>0</c:v>
                </c:pt>
                <c:pt idx="2">
                  <c:v>72.471157735681004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2.1884566603563109</c:v>
                </c:pt>
                <c:pt idx="8">
                  <c:v>0</c:v>
                </c:pt>
                <c:pt idx="9">
                  <c:v>1.0756968807123539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4-B836-4223-AB9F-31A55E2BAB00}"/>
            </c:ext>
          </c:extLst>
        </c:ser>
        <c:ser>
          <c:idx val="5"/>
          <c:order val="5"/>
          <c:invertIfNegative val="0"/>
          <c:cat>
            <c:strRef>
              <c:f>'Bill impact waterfall'!$B$4:$B$14</c:f>
              <c:strCache>
                <c:ptCount val="11"/>
                <c:pt idx="0">
                  <c:v> Combined average bills PR19 </c:v>
                </c:pt>
                <c:pt idx="1">
                  <c:v> Average totex increase/(decrease) </c:v>
                </c:pt>
                <c:pt idx="2">
                  <c:v> PAYG rate </c:v>
                </c:pt>
                <c:pt idx="3">
                  <c:v> RCV </c:v>
                </c:pt>
                <c:pt idx="4">
                  <c:v> Run-off rates </c:v>
                </c:pt>
                <c:pt idx="5">
                  <c:v> WACC </c:v>
                </c:pt>
                <c:pt idx="6">
                  <c:v> Wholesale reconciliation items </c:v>
                </c:pt>
                <c:pt idx="7">
                  <c:v> Other wholesale items </c:v>
                </c:pt>
                <c:pt idx="8">
                  <c:v> Retail cost to serve </c:v>
                </c:pt>
                <c:pt idx="9">
                  <c:v> Customer numbers &amp; retail apportionment </c:v>
                </c:pt>
                <c:pt idx="10">
                  <c:v> Combined average bills PR24 </c:v>
                </c:pt>
              </c:strCache>
            </c:strRef>
          </c:cat>
          <c:val>
            <c:numRef>
              <c:f>'Bill impact waterfall'!$I$4:$I$14</c:f>
              <c:numCache>
                <c:formatCode>#,##0_);\(#,##0\);"-  ";" "@" "</c:formatCode>
                <c:ptCount val="11"/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5-B836-4223-AB9F-31A55E2BAB0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33"/>
        <c:overlap val="100"/>
        <c:axId val="855933983"/>
        <c:axId val="1"/>
      </c:barChart>
      <c:catAx>
        <c:axId val="855933983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/>
                </a:pPr>
                <a:r>
                  <a:rPr lang="en-GB" sz="1200" b="1">
                    <a:latin typeface="Calibri"/>
                  </a:rPr>
                  <a:t>Change in bill components</a:t>
                </a:r>
              </a:p>
            </c:rich>
          </c:tx>
          <c:layout>
            <c:manualLayout>
              <c:xMode val="edge"/>
              <c:yMode val="edge"/>
              <c:x val="0.45774334569871494"/>
              <c:y val="0.86485596544876842"/>
            </c:manualLayout>
          </c:layout>
          <c:overlay val="0"/>
          <c:spPr>
            <a:noFill/>
            <a:ln>
              <a:noFill/>
            </a:ln>
          </c:spPr>
        </c:title>
        <c:numFmt formatCode="General" sourceLinked="0"/>
        <c:majorTickMark val="out"/>
        <c:minorTickMark val="none"/>
        <c:tickLblPos val="nextTo"/>
        <c:spPr>
          <a:ln w="6350">
            <a:solidFill>
              <a:schemeClr val="lt1">
                <a:lumMod val="85000"/>
              </a:schemeClr>
            </a:solidFill>
          </a:ln>
        </c:spPr>
        <c:txPr>
          <a:bodyPr rot="0" vert="horz"/>
          <a:lstStyle/>
          <a:p>
            <a:pPr>
              <a:defRPr sz="1050">
                <a:latin typeface="Calibri"/>
              </a:defRPr>
            </a:pPr>
            <a:endParaRPr lang="en-US"/>
          </a:p>
        </c:txPr>
        <c:crossAx val="1"/>
        <c:crosses val="autoZero"/>
        <c:auto val="0"/>
        <c:lblAlgn val="ctr"/>
        <c:lblOffset val="100"/>
        <c:noMultiLvlLbl val="1"/>
      </c:catAx>
      <c:valAx>
        <c:axId val="1"/>
        <c:scaling>
          <c:orientation val="minMax"/>
          <c:max val="600"/>
          <c:min val="200"/>
        </c:scaling>
        <c:delete val="0"/>
        <c:axPos val="l"/>
        <c:majorGridlines>
          <c:spPr>
            <a:ln w="6350">
              <a:solidFill>
                <a:schemeClr val="lt1">
                  <a:lumMod val="85000"/>
                </a:schemeClr>
              </a:solidFill>
            </a:ln>
          </c:spPr>
        </c:majorGridlines>
        <c:title>
          <c:tx>
            <c:rich>
              <a:bodyPr/>
              <a:lstStyle/>
              <a:p>
                <a:pPr>
                  <a:defRPr/>
                </a:pPr>
                <a:r>
                  <a:rPr lang="en-GB" sz="1200" b="1">
                    <a:latin typeface="Calibri"/>
                  </a:rPr>
                  <a:t>Financial value of change, £ per customer</a:t>
                </a:r>
              </a:p>
            </c:rich>
          </c:tx>
          <c:layout>
            <c:manualLayout>
              <c:xMode val="edge"/>
              <c:yMode val="edge"/>
              <c:x val="1.5202026232707534E-2"/>
              <c:y val="0.25653035705807853"/>
            </c:manualLayout>
          </c:layout>
          <c:overlay val="0"/>
          <c:spPr>
            <a:noFill/>
            <a:ln>
              <a:noFill/>
            </a:ln>
          </c:spPr>
        </c:title>
        <c:numFmt formatCode="#,##0_);\(#,##0\);&quot;-  &quot;;&quot; &quot;@&quot; &quot;" sourceLinked="1"/>
        <c:majorTickMark val="out"/>
        <c:minorTickMark val="none"/>
        <c:tickLblPos val="nextTo"/>
        <c:spPr>
          <a:ln w="6350">
            <a:solidFill>
              <a:schemeClr val="lt1">
                <a:lumMod val="85000"/>
              </a:schemeClr>
            </a:solidFill>
          </a:ln>
        </c:spPr>
        <c:txPr>
          <a:bodyPr/>
          <a:lstStyle/>
          <a:p>
            <a:pPr>
              <a:defRPr>
                <a:latin typeface="Calibri"/>
              </a:defRPr>
            </a:pPr>
            <a:endParaRPr lang="en-US"/>
          </a:p>
        </c:txPr>
        <c:crossAx val="855933983"/>
        <c:crosses val="autoZero"/>
        <c:crossBetween val="between"/>
      </c:valAx>
      <c:spPr>
        <a:solidFill>
          <a:schemeClr val="lt1"/>
        </a:solidFill>
        <a:ln>
          <a:noFill/>
        </a:ln>
      </c:spPr>
    </c:plotArea>
    <c:plotVisOnly val="0"/>
    <c:dispBlanksAs val="gap"/>
    <c:showDLblsOverMax val="0"/>
  </c:chart>
  <c:spPr>
    <a:solidFill>
      <a:schemeClr val="lt1"/>
    </a:solidFill>
    <a:ln w="6350">
      <a:solidFill>
        <a:schemeClr val="dk1">
          <a:tint val="75000"/>
        </a:schemeClr>
      </a:solidFill>
    </a:ln>
  </c:spPr>
  <c:txPr>
    <a:bodyPr/>
    <a:lstStyle/>
    <a:p>
      <a:pPr>
        <a:defRPr>
          <a:latin typeface="Krub"/>
        </a:defRPr>
      </a:pPr>
      <a:endParaRPr lang="en-US"/>
    </a:p>
  </c:txPr>
  <c:printSettings>
    <c:headerFooter/>
    <c:pageMargins b="0.75" l="0.7" r="0.7" t="0.75" header="0.3" footer="0.3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c:style val="2"/>
  <c:chart>
    <c:autoTitleDeleted val="1"/>
    <c:plotArea>
      <c:layout>
        <c:manualLayout>
          <c:layoutTarget val="inner"/>
          <c:xMode val="edge"/>
          <c:yMode val="edge"/>
          <c:x val="8.2257858042640353E-2"/>
          <c:y val="7.6048706535393348E-2"/>
          <c:w val="0.85677543408390344"/>
          <c:h val="0.65526278766585022"/>
        </c:manualLayout>
      </c:layout>
      <c:barChart>
        <c:barDir val="col"/>
        <c:grouping val="stacked"/>
        <c:varyColors val="0"/>
        <c:ser>
          <c:idx val="0"/>
          <c:order val="0"/>
          <c:spPr>
            <a:noFill/>
            <a:ln>
              <a:noFill/>
            </a:ln>
          </c:spPr>
          <c:invertIfNegative val="0"/>
          <c:cat>
            <c:strRef>
              <c:f>'Bill impact waterfall (costs)'!$B$4:$B$18</c:f>
              <c:strCache>
                <c:ptCount val="15"/>
                <c:pt idx="0">
                  <c:v> Combined average bills PR19 </c:v>
                </c:pt>
                <c:pt idx="1">
                  <c:v> Base expenditure </c:v>
                </c:pt>
                <c:pt idx="2">
                  <c:v> Storm overflows </c:v>
                </c:pt>
                <c:pt idx="3">
                  <c:v> Nutrient removal </c:v>
                </c:pt>
                <c:pt idx="4">
                  <c:v> Resilience </c:v>
                </c:pt>
                <c:pt idx="5">
                  <c:v> Net Zero </c:v>
                </c:pt>
                <c:pt idx="6">
                  <c:v> WRMP </c:v>
                </c:pt>
                <c:pt idx="7">
                  <c:v> Environmental </c:v>
                </c:pt>
                <c:pt idx="8">
                  <c:v> Other enhancement costs </c:v>
                </c:pt>
                <c:pt idx="9">
                  <c:v> WACC </c:v>
                </c:pt>
                <c:pt idx="10">
                  <c:v> Wholesale reconciliation items </c:v>
                </c:pt>
                <c:pt idx="11">
                  <c:v> Other wholesale items </c:v>
                </c:pt>
                <c:pt idx="12">
                  <c:v> Retail cost to serve </c:v>
                </c:pt>
                <c:pt idx="13">
                  <c:v> Customer numbers &amp; retail apportionment </c:v>
                </c:pt>
                <c:pt idx="14">
                  <c:v> Combined average bills PR24 </c:v>
                </c:pt>
              </c:strCache>
            </c:strRef>
          </c:cat>
          <c:val>
            <c:numRef>
              <c:f>'Bill impact waterfall (costs)'!$E$4:$E$18</c:f>
              <c:numCache>
                <c:formatCode>#,##0_);\(#,##0\);"-  ";" "@" "</c:formatCode>
                <c:ptCount val="15"/>
                <c:pt idx="1">
                  <c:v>442.01744141846035</c:v>
                </c:pt>
                <c:pt idx="2">
                  <c:v>458.31332950261276</c:v>
                </c:pt>
                <c:pt idx="3">
                  <c:v>476.30982140545888</c:v>
                </c:pt>
                <c:pt idx="4">
                  <c:v>476.30982140545888</c:v>
                </c:pt>
                <c:pt idx="5">
                  <c:v>476.31201489075607</c:v>
                </c:pt>
                <c:pt idx="6">
                  <c:v>477.3973878292702</c:v>
                </c:pt>
                <c:pt idx="7">
                  <c:v>481.22627576237221</c:v>
                </c:pt>
                <c:pt idx="8">
                  <c:v>486.95986951591516</c:v>
                </c:pt>
                <c:pt idx="9">
                  <c:v>494.14014057713848</c:v>
                </c:pt>
                <c:pt idx="10">
                  <c:v>535.84291284065228</c:v>
                </c:pt>
                <c:pt idx="11">
                  <c:v>538.79733227177132</c:v>
                </c:pt>
                <c:pt idx="12">
                  <c:v>538.79733227177132</c:v>
                </c:pt>
                <c:pt idx="13">
                  <c:v>553.14376555959711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EF3-4324-8301-BA9048F6099A}"/>
            </c:ext>
          </c:extLst>
        </c:ser>
        <c:ser>
          <c:idx val="1"/>
          <c:order val="1"/>
          <c:spPr>
            <a:solidFill>
              <a:srgbClr val="0071CE"/>
            </a:solidFill>
            <a:ln>
              <a:noFill/>
            </a:ln>
          </c:spPr>
          <c:invertIfNegative val="0"/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2EF3-4324-8301-BA9048F6099A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2EF3-4324-8301-BA9048F6099A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2EF3-4324-8301-BA9048F6099A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2EF3-4324-8301-BA9048F6099A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A-2EF3-4324-8301-BA9048F6099A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C-2EF3-4324-8301-BA9048F6099A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E-2EF3-4324-8301-BA9048F6099A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10-2EF3-4324-8301-BA9048F6099A}"/>
              </c:ext>
            </c:extLst>
          </c:dPt>
          <c:dLbls>
            <c:spPr>
              <a:noFill/>
              <a:ln>
                <a:noFill/>
              </a:ln>
            </c:spPr>
            <c:txPr>
              <a:bodyPr/>
              <a:lstStyle/>
              <a:p>
                <a:pPr>
                  <a:defRPr b="1">
                    <a:solidFill>
                      <a:schemeClr val="lt1"/>
                    </a:solidFill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'Bill impact waterfall (costs)'!$B$4:$B$18</c:f>
              <c:strCache>
                <c:ptCount val="15"/>
                <c:pt idx="0">
                  <c:v> Combined average bills PR19 </c:v>
                </c:pt>
                <c:pt idx="1">
                  <c:v> Base expenditure </c:v>
                </c:pt>
                <c:pt idx="2">
                  <c:v> Storm overflows </c:v>
                </c:pt>
                <c:pt idx="3">
                  <c:v> Nutrient removal </c:v>
                </c:pt>
                <c:pt idx="4">
                  <c:v> Resilience </c:v>
                </c:pt>
                <c:pt idx="5">
                  <c:v> Net Zero </c:v>
                </c:pt>
                <c:pt idx="6">
                  <c:v> WRMP </c:v>
                </c:pt>
                <c:pt idx="7">
                  <c:v> Environmental </c:v>
                </c:pt>
                <c:pt idx="8">
                  <c:v> Other enhancement costs </c:v>
                </c:pt>
                <c:pt idx="9">
                  <c:v> WACC </c:v>
                </c:pt>
                <c:pt idx="10">
                  <c:v> Wholesale reconciliation items </c:v>
                </c:pt>
                <c:pt idx="11">
                  <c:v> Other wholesale items </c:v>
                </c:pt>
                <c:pt idx="12">
                  <c:v> Retail cost to serve </c:v>
                </c:pt>
                <c:pt idx="13">
                  <c:v> Customer numbers &amp; retail apportionment </c:v>
                </c:pt>
                <c:pt idx="14">
                  <c:v> Combined average bills PR24 </c:v>
                </c:pt>
              </c:strCache>
            </c:strRef>
          </c:cat>
          <c:val>
            <c:numRef>
              <c:f>'Bill impact waterfall (costs)'!$D$4:$D$18</c:f>
              <c:numCache>
                <c:formatCode>#,##0_);\(#,##0\);"-  ";" "@" "</c:formatCode>
                <c:ptCount val="15"/>
                <c:pt idx="0">
                  <c:v>442.01744141846035</c:v>
                </c:pt>
                <c:pt idx="14">
                  <c:v>553.14376555959711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1-2EF3-4324-8301-BA9048F6099A}"/>
            </c:ext>
          </c:extLst>
        </c:ser>
        <c:ser>
          <c:idx val="2"/>
          <c:order val="2"/>
          <c:spPr>
            <a:solidFill>
              <a:srgbClr val="D60037"/>
            </a:solidFill>
          </c:spPr>
          <c:invertIfNegative val="0"/>
          <c:cat>
            <c:strRef>
              <c:f>'Bill impact waterfall (costs)'!$B$4:$B$18</c:f>
              <c:strCache>
                <c:ptCount val="15"/>
                <c:pt idx="0">
                  <c:v> Combined average bills PR19 </c:v>
                </c:pt>
                <c:pt idx="1">
                  <c:v> Base expenditure </c:v>
                </c:pt>
                <c:pt idx="2">
                  <c:v> Storm overflows </c:v>
                </c:pt>
                <c:pt idx="3">
                  <c:v> Nutrient removal </c:v>
                </c:pt>
                <c:pt idx="4">
                  <c:v> Resilience </c:v>
                </c:pt>
                <c:pt idx="5">
                  <c:v> Net Zero </c:v>
                </c:pt>
                <c:pt idx="6">
                  <c:v> WRMP </c:v>
                </c:pt>
                <c:pt idx="7">
                  <c:v> Environmental </c:v>
                </c:pt>
                <c:pt idx="8">
                  <c:v> Other enhancement costs </c:v>
                </c:pt>
                <c:pt idx="9">
                  <c:v> WACC </c:v>
                </c:pt>
                <c:pt idx="10">
                  <c:v> Wholesale reconciliation items </c:v>
                </c:pt>
                <c:pt idx="11">
                  <c:v> Other wholesale items </c:v>
                </c:pt>
                <c:pt idx="12">
                  <c:v> Retail cost to serve </c:v>
                </c:pt>
                <c:pt idx="13">
                  <c:v> Customer numbers &amp; retail apportionment </c:v>
                </c:pt>
                <c:pt idx="14">
                  <c:v> Combined average bills PR24 </c:v>
                </c:pt>
              </c:strCache>
            </c:strRef>
          </c:cat>
          <c:val>
            <c:numRef>
              <c:f>'Bill impact waterfall (costs)'!$F$4:$F$18</c:f>
              <c:numCache>
                <c:formatCode>#,##0_);\(#,##0\);"-  ";" "@" "</c:formatCode>
                <c:ptCount val="15"/>
                <c:pt idx="1">
                  <c:v>16.295888084152416</c:v>
                </c:pt>
                <c:pt idx="2">
                  <c:v>24.510630780972331</c:v>
                </c:pt>
                <c:pt idx="3">
                  <c:v>0</c:v>
                </c:pt>
                <c:pt idx="4">
                  <c:v>2.1934852971861171E-3</c:v>
                </c:pt>
                <c:pt idx="5">
                  <c:v>1.0853729385141311</c:v>
                </c:pt>
                <c:pt idx="6">
                  <c:v>3.8288879331020285</c:v>
                </c:pt>
                <c:pt idx="7">
                  <c:v>5.7335937535429649</c:v>
                </c:pt>
                <c:pt idx="8">
                  <c:v>7.1802710612233067</c:v>
                </c:pt>
                <c:pt idx="9">
                  <c:v>41.702772263513751</c:v>
                </c:pt>
                <c:pt idx="10">
                  <c:v>5.1428760914754088</c:v>
                </c:pt>
                <c:pt idx="11">
                  <c:v>0</c:v>
                </c:pt>
                <c:pt idx="12">
                  <c:v>15.422130168538143</c:v>
                </c:pt>
                <c:pt idx="13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2-2EF3-4324-8301-BA9048F6099A}"/>
            </c:ext>
          </c:extLst>
        </c:ser>
        <c:ser>
          <c:idx val="3"/>
          <c:order val="3"/>
          <c:invertIfNegative val="0"/>
          <c:cat>
            <c:strRef>
              <c:f>'Bill impact waterfall (costs)'!$B$4:$B$18</c:f>
              <c:strCache>
                <c:ptCount val="15"/>
                <c:pt idx="0">
                  <c:v> Combined average bills PR19 </c:v>
                </c:pt>
                <c:pt idx="1">
                  <c:v> Base expenditure </c:v>
                </c:pt>
                <c:pt idx="2">
                  <c:v> Storm overflows </c:v>
                </c:pt>
                <c:pt idx="3">
                  <c:v> Nutrient removal </c:v>
                </c:pt>
                <c:pt idx="4">
                  <c:v> Resilience </c:v>
                </c:pt>
                <c:pt idx="5">
                  <c:v> Net Zero </c:v>
                </c:pt>
                <c:pt idx="6">
                  <c:v> WRMP </c:v>
                </c:pt>
                <c:pt idx="7">
                  <c:v> Environmental </c:v>
                </c:pt>
                <c:pt idx="8">
                  <c:v> Other enhancement costs </c:v>
                </c:pt>
                <c:pt idx="9">
                  <c:v> WACC </c:v>
                </c:pt>
                <c:pt idx="10">
                  <c:v> Wholesale reconciliation items </c:v>
                </c:pt>
                <c:pt idx="11">
                  <c:v> Other wholesale items </c:v>
                </c:pt>
                <c:pt idx="12">
                  <c:v> Retail cost to serve </c:v>
                </c:pt>
                <c:pt idx="13">
                  <c:v> Customer numbers &amp; retail apportionment </c:v>
                </c:pt>
                <c:pt idx="14">
                  <c:v> Combined average bills PR24 </c:v>
                </c:pt>
              </c:strCache>
            </c:strRef>
          </c:cat>
          <c:val>
            <c:numRef>
              <c:f>'Bill impact waterfall (costs)'!$G$4:$G$18</c:f>
              <c:numCache>
                <c:formatCode>#,##0_);\(#,##0\);"-  ";" "@" "</c:formatCode>
                <c:ptCount val="15"/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3-2EF3-4324-8301-BA9048F6099A}"/>
            </c:ext>
          </c:extLst>
        </c:ser>
        <c:ser>
          <c:idx val="4"/>
          <c:order val="4"/>
          <c:spPr>
            <a:solidFill>
              <a:srgbClr val="62A70F"/>
            </a:solidFill>
          </c:spPr>
          <c:invertIfNegative val="0"/>
          <c:cat>
            <c:strRef>
              <c:f>'Bill impact waterfall (costs)'!$B$4:$B$18</c:f>
              <c:strCache>
                <c:ptCount val="15"/>
                <c:pt idx="0">
                  <c:v> Combined average bills PR19 </c:v>
                </c:pt>
                <c:pt idx="1">
                  <c:v> Base expenditure </c:v>
                </c:pt>
                <c:pt idx="2">
                  <c:v> Storm overflows </c:v>
                </c:pt>
                <c:pt idx="3">
                  <c:v> Nutrient removal </c:v>
                </c:pt>
                <c:pt idx="4">
                  <c:v> Resilience </c:v>
                </c:pt>
                <c:pt idx="5">
                  <c:v> Net Zero </c:v>
                </c:pt>
                <c:pt idx="6">
                  <c:v> WRMP </c:v>
                </c:pt>
                <c:pt idx="7">
                  <c:v> Environmental </c:v>
                </c:pt>
                <c:pt idx="8">
                  <c:v> Other enhancement costs </c:v>
                </c:pt>
                <c:pt idx="9">
                  <c:v> WACC </c:v>
                </c:pt>
                <c:pt idx="10">
                  <c:v> Wholesale reconciliation items </c:v>
                </c:pt>
                <c:pt idx="11">
                  <c:v> Other wholesale items </c:v>
                </c:pt>
                <c:pt idx="12">
                  <c:v> Retail cost to serve </c:v>
                </c:pt>
                <c:pt idx="13">
                  <c:v> Customer numbers &amp; retail apportionment </c:v>
                </c:pt>
                <c:pt idx="14">
                  <c:v> Combined average bills PR24 </c:v>
                </c:pt>
              </c:strCache>
            </c:strRef>
          </c:cat>
          <c:val>
            <c:numRef>
              <c:f>'Bill impact waterfall (costs)'!$H$4:$H$18</c:f>
              <c:numCache>
                <c:formatCode>#,##0_);\(#,##0\);"-  ";" "@" "</c:formatCode>
                <c:ptCount val="15"/>
                <c:pt idx="1">
                  <c:v>0</c:v>
                </c:pt>
                <c:pt idx="2">
                  <c:v>0</c:v>
                </c:pt>
                <c:pt idx="3">
                  <c:v>6.5141388781262259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2.1884566603563109</c:v>
                </c:pt>
                <c:pt idx="12">
                  <c:v>0</c:v>
                </c:pt>
                <c:pt idx="13">
                  <c:v>1.0756968807123539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4-2EF3-4324-8301-BA9048F6099A}"/>
            </c:ext>
          </c:extLst>
        </c:ser>
        <c:ser>
          <c:idx val="5"/>
          <c:order val="5"/>
          <c:invertIfNegative val="0"/>
          <c:cat>
            <c:strRef>
              <c:f>'Bill impact waterfall (costs)'!$B$4:$B$18</c:f>
              <c:strCache>
                <c:ptCount val="15"/>
                <c:pt idx="0">
                  <c:v> Combined average bills PR19 </c:v>
                </c:pt>
                <c:pt idx="1">
                  <c:v> Base expenditure </c:v>
                </c:pt>
                <c:pt idx="2">
                  <c:v> Storm overflows </c:v>
                </c:pt>
                <c:pt idx="3">
                  <c:v> Nutrient removal </c:v>
                </c:pt>
                <c:pt idx="4">
                  <c:v> Resilience </c:v>
                </c:pt>
                <c:pt idx="5">
                  <c:v> Net Zero </c:v>
                </c:pt>
                <c:pt idx="6">
                  <c:v> WRMP </c:v>
                </c:pt>
                <c:pt idx="7">
                  <c:v> Environmental </c:v>
                </c:pt>
                <c:pt idx="8">
                  <c:v> Other enhancement costs </c:v>
                </c:pt>
                <c:pt idx="9">
                  <c:v> WACC </c:v>
                </c:pt>
                <c:pt idx="10">
                  <c:v> Wholesale reconciliation items </c:v>
                </c:pt>
                <c:pt idx="11">
                  <c:v> Other wholesale items </c:v>
                </c:pt>
                <c:pt idx="12">
                  <c:v> Retail cost to serve </c:v>
                </c:pt>
                <c:pt idx="13">
                  <c:v> Customer numbers &amp; retail apportionment </c:v>
                </c:pt>
                <c:pt idx="14">
                  <c:v> Combined average bills PR24 </c:v>
                </c:pt>
              </c:strCache>
            </c:strRef>
          </c:cat>
          <c:val>
            <c:numRef>
              <c:f>'Bill impact waterfall (costs)'!$I$4:$I$18</c:f>
              <c:numCache>
                <c:formatCode>#,##0_);\(#,##0\);"-  ";" "@" "</c:formatCode>
                <c:ptCount val="15"/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5-2EF3-4324-8301-BA9048F6099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33"/>
        <c:overlap val="100"/>
        <c:axId val="855938783"/>
        <c:axId val="1"/>
      </c:barChart>
      <c:catAx>
        <c:axId val="855938783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/>
                </a:pPr>
                <a:r>
                  <a:rPr lang="en-GB" sz="1200" b="1">
                    <a:latin typeface="Calibri"/>
                  </a:rPr>
                  <a:t>Change in bill components</a:t>
                </a:r>
              </a:p>
            </c:rich>
          </c:tx>
          <c:layout>
            <c:manualLayout>
              <c:xMode val="edge"/>
              <c:yMode val="edge"/>
              <c:x val="0.45406565870060256"/>
              <c:y val="0.87020901864265321"/>
            </c:manualLayout>
          </c:layout>
          <c:overlay val="0"/>
          <c:spPr>
            <a:noFill/>
            <a:ln>
              <a:noFill/>
            </a:ln>
          </c:spPr>
        </c:title>
        <c:numFmt formatCode="General" sourceLinked="0"/>
        <c:majorTickMark val="out"/>
        <c:minorTickMark val="none"/>
        <c:tickLblPos val="nextTo"/>
        <c:spPr>
          <a:ln w="6350">
            <a:solidFill>
              <a:schemeClr val="lt1">
                <a:lumMod val="85000"/>
              </a:schemeClr>
            </a:solidFill>
          </a:ln>
        </c:spPr>
        <c:txPr>
          <a:bodyPr rot="0" vert="horz"/>
          <a:lstStyle/>
          <a:p>
            <a:pPr>
              <a:defRPr sz="1050">
                <a:latin typeface="Calibri"/>
              </a:defRPr>
            </a:pPr>
            <a:endParaRPr lang="en-US"/>
          </a:p>
        </c:txPr>
        <c:crossAx val="1"/>
        <c:crosses val="autoZero"/>
        <c:auto val="0"/>
        <c:lblAlgn val="ctr"/>
        <c:lblOffset val="100"/>
        <c:noMultiLvlLbl val="1"/>
      </c:catAx>
      <c:valAx>
        <c:axId val="1"/>
        <c:scaling>
          <c:orientation val="minMax"/>
          <c:max val="600"/>
          <c:min val="200"/>
        </c:scaling>
        <c:delete val="0"/>
        <c:axPos val="l"/>
        <c:majorGridlines>
          <c:spPr>
            <a:ln w="6350">
              <a:solidFill>
                <a:schemeClr val="lt1">
                  <a:lumMod val="85000"/>
                </a:schemeClr>
              </a:solidFill>
            </a:ln>
          </c:spPr>
        </c:majorGridlines>
        <c:title>
          <c:tx>
            <c:rich>
              <a:bodyPr/>
              <a:lstStyle/>
              <a:p>
                <a:pPr>
                  <a:defRPr/>
                </a:pPr>
                <a:r>
                  <a:rPr lang="en-GB" sz="1200" b="1">
                    <a:latin typeface="Calibri"/>
                  </a:rPr>
                  <a:t>Financial value of change, £ per customer</a:t>
                </a:r>
              </a:p>
            </c:rich>
          </c:tx>
          <c:layout>
            <c:manualLayout>
              <c:xMode val="edge"/>
              <c:yMode val="edge"/>
              <c:x val="1.5202026232707534E-2"/>
              <c:y val="0.25653035705807853"/>
            </c:manualLayout>
          </c:layout>
          <c:overlay val="0"/>
          <c:spPr>
            <a:noFill/>
            <a:ln>
              <a:noFill/>
            </a:ln>
          </c:spPr>
        </c:title>
        <c:numFmt formatCode="#,##0_);\(#,##0\);&quot;-  &quot;;&quot; &quot;@&quot; &quot;" sourceLinked="1"/>
        <c:majorTickMark val="out"/>
        <c:minorTickMark val="none"/>
        <c:tickLblPos val="nextTo"/>
        <c:spPr>
          <a:ln w="6350">
            <a:solidFill>
              <a:schemeClr val="lt1">
                <a:lumMod val="85000"/>
              </a:schemeClr>
            </a:solidFill>
          </a:ln>
        </c:spPr>
        <c:txPr>
          <a:bodyPr/>
          <a:lstStyle/>
          <a:p>
            <a:pPr>
              <a:defRPr>
                <a:latin typeface="Calibri"/>
              </a:defRPr>
            </a:pPr>
            <a:endParaRPr lang="en-US"/>
          </a:p>
        </c:txPr>
        <c:crossAx val="855938783"/>
        <c:crosses val="autoZero"/>
        <c:crossBetween val="between"/>
      </c:valAx>
      <c:spPr>
        <a:solidFill>
          <a:schemeClr val="lt1"/>
        </a:solidFill>
        <a:ln>
          <a:noFill/>
        </a:ln>
      </c:spPr>
    </c:plotArea>
    <c:plotVisOnly val="0"/>
    <c:dispBlanksAs val="gap"/>
    <c:showDLblsOverMax val="0"/>
  </c:chart>
  <c:spPr>
    <a:solidFill>
      <a:schemeClr val="lt1"/>
    </a:solidFill>
    <a:ln w="6350">
      <a:solidFill>
        <a:schemeClr val="dk1">
          <a:tint val="75000"/>
        </a:schemeClr>
      </a:solidFill>
    </a:ln>
  </c:spPr>
  <c:txPr>
    <a:bodyPr/>
    <a:lstStyle/>
    <a:p>
      <a:pPr>
        <a:defRPr>
          <a:latin typeface="Krub"/>
        </a:defRPr>
      </a:pPr>
      <a:endParaRPr lang="en-US"/>
    </a:p>
  </c:txPr>
  <c:printSettings>
    <c:headerFooter/>
    <c:pageMargins b="0.75" l="0.7" r="0.7" t="0.75" header="0.3" footer="0.3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29391</xdr:colOff>
      <xdr:row>11</xdr:row>
      <xdr:rowOff>122464</xdr:rowOff>
    </xdr:from>
    <xdr:to>
      <xdr:col>8</xdr:col>
      <xdr:colOff>595820</xdr:colOff>
      <xdr:row>69</xdr:row>
      <xdr:rowOff>47625</xdr:rowOff>
    </xdr:to>
    <xdr:sp macro="" textlink="">
      <xdr:nvSpPr>
        <xdr:cNvPr id="4" name="TextBox 2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SpPr txBox="1"/>
      </xdr:nvSpPr>
      <xdr:spPr>
        <a:xfrm>
          <a:off x="695992" y="2383699"/>
          <a:ext cx="9661985" cy="7894411"/>
        </a:xfrm>
        <a:prstGeom prst="rect">
          <a:avLst/>
        </a:prstGeom>
        <a:noFill/>
        <a:ln>
          <a:noFill/>
        </a:ln>
      </xdr:spPr>
      <xdr:txBody>
        <a:bodyPr lIns="27432" tIns="22860" rIns="0" bIns="0" rtlCol="0"/>
        <a:lstStyle/>
        <a:p>
          <a:pPr algn="l"/>
          <a:r>
            <a:rPr lang="en-US" sz="1000" b="1">
              <a:latin typeface="+mn-lt"/>
            </a:rPr>
            <a:t>Summary of the model:</a:t>
          </a:r>
          <a:endParaRPr lang="en-US" sz="1000">
            <a:latin typeface="+mn-lt"/>
          </a:endParaRPr>
        </a:p>
        <a:p>
          <a:pPr algn="l"/>
          <a:endParaRPr lang="en-US" sz="1000" b="1">
            <a:solidFill>
              <a:srgbClr val="000000"/>
            </a:solidFill>
            <a:latin typeface="+mn-lt"/>
          </a:endParaRPr>
        </a:p>
        <a:p>
          <a:pPr algn="l"/>
          <a:r>
            <a:rPr lang="en-US" sz="1000">
              <a:latin typeface="+mn-lt"/>
            </a:rPr>
            <a:t>For PR24, we require companies to provide information on the movement in bills from PR19 to PR24 with their business plans. </a:t>
          </a:r>
        </a:p>
        <a:p>
          <a:pPr algn="l"/>
          <a:endParaRPr lang="en-US" sz="1000">
            <a:latin typeface="+mn-lt"/>
          </a:endParaRPr>
        </a:p>
        <a:p>
          <a:pPr algn="l"/>
          <a:r>
            <a:rPr lang="en-US" sz="1000">
              <a:latin typeface="+mn-lt"/>
            </a:rPr>
            <a:t>This simple bill waterfall model shows the key drivers in bill movements that companies should use to submit its information on.</a:t>
          </a:r>
        </a:p>
        <a:p>
          <a:pPr algn="l"/>
          <a:endParaRPr lang="en-US" sz="1000">
            <a:latin typeface="+mn-lt"/>
          </a:endParaRPr>
        </a:p>
        <a:p>
          <a:pPr algn="l"/>
          <a:endParaRPr lang="en-US" sz="1000">
            <a:latin typeface="+mn-lt"/>
          </a:endParaRPr>
        </a:p>
        <a:p>
          <a:pPr algn="l"/>
          <a:r>
            <a:rPr lang="en-US" sz="1000" b="1">
              <a:latin typeface="+mn-lt"/>
            </a:rPr>
            <a:t>Instructions:</a:t>
          </a:r>
        </a:p>
        <a:p>
          <a:pPr algn="l"/>
          <a:endParaRPr lang="en-US" sz="1000" b="1">
            <a:latin typeface="+mn-lt"/>
          </a:endParaRPr>
        </a:p>
        <a:p>
          <a:pPr algn="l"/>
          <a:r>
            <a:rPr lang="en-US" sz="1000">
              <a:latin typeface="+mn-lt"/>
            </a:rPr>
            <a:t>Companies need to populate the InpS sheet with data values consistent with its PR19 final determination and its PR24 financial model.</a:t>
          </a:r>
        </a:p>
        <a:p>
          <a:pPr algn="l"/>
          <a:endParaRPr lang="en-US" sz="1000">
            <a:latin typeface="+mn-lt"/>
          </a:endParaRPr>
        </a:p>
        <a:p>
          <a:pPr algn="l"/>
          <a:r>
            <a:rPr lang="en-US" sz="1000">
              <a:latin typeface="+mn-lt"/>
            </a:rPr>
            <a:t>PR19 values should be input in 2017-18 prices (unless stated otherwise). PR24 values should be input in 2022-23 prices.</a:t>
          </a:r>
        </a:p>
        <a:p>
          <a:pPr algn="l"/>
          <a:endParaRPr lang="en-US" sz="1000" b="1">
            <a:latin typeface="+mn-lt"/>
          </a:endParaRPr>
        </a:p>
        <a:p>
          <a:pPr algn="l"/>
          <a:endParaRPr lang="en-US" sz="1000" b="1">
            <a:latin typeface="+mn-lt"/>
          </a:endParaRPr>
        </a:p>
        <a:p>
          <a:pPr algn="l"/>
          <a:r>
            <a:rPr lang="en-US" sz="1000" b="1">
              <a:latin typeface="+mn-lt"/>
            </a:rPr>
            <a:t>Quality assurance: </a:t>
          </a:r>
        </a:p>
        <a:p>
          <a:pPr algn="l"/>
          <a:endParaRPr lang="en-US" sz="1000">
            <a:latin typeface="+mn-lt"/>
          </a:endParaRPr>
        </a:p>
        <a:p>
          <a:pPr algn="l"/>
          <a:r>
            <a:rPr lang="en-US" sz="1000">
              <a:latin typeface="+mn-lt"/>
            </a:rPr>
            <a:t>The model has been subject to Ofwat internal quality assurance.</a:t>
          </a:r>
        </a:p>
        <a:p>
          <a:pPr algn="l"/>
          <a:endParaRPr lang="en-US" sz="1000">
            <a:latin typeface="+mn-lt"/>
          </a:endParaRPr>
        </a:p>
        <a:p>
          <a:pPr algn="l"/>
          <a:endParaRPr lang="en-US" sz="1000">
            <a:latin typeface="+mn-lt"/>
          </a:endParaRPr>
        </a:p>
        <a:p>
          <a:pPr algn="l"/>
          <a:r>
            <a:rPr lang="en-US" sz="1000" b="1">
              <a:latin typeface="+mn-lt"/>
            </a:rPr>
            <a:t>Disclaimer:</a:t>
          </a:r>
        </a:p>
        <a:p>
          <a:pPr algn="l"/>
          <a:endParaRPr lang="en-US" sz="1000">
            <a:latin typeface="+mn-lt"/>
          </a:endParaRPr>
        </a:p>
        <a:p>
          <a:pPr algn="l"/>
          <a:r>
            <a:rPr lang="en-US" sz="1000">
              <a:latin typeface="+mn-lt"/>
            </a:rPr>
            <a:t>Test data is contained in the model. This is purely for test purposes and should not be taken as a statement of Ofwat policy.</a:t>
          </a:r>
        </a:p>
        <a:p>
          <a:pPr algn="l"/>
          <a:r>
            <a:rPr lang="en-US" sz="1000">
              <a:latin typeface="+mn-lt"/>
            </a:rPr>
            <a:t>  </a:t>
          </a:r>
          <a:endParaRPr lang="en-US" sz="1000" b="1">
            <a:solidFill>
              <a:srgbClr val="000000"/>
            </a:solidFill>
            <a:latin typeface="+mn-lt"/>
          </a:endParaRPr>
        </a:p>
        <a:p>
          <a:pPr algn="l"/>
          <a:endParaRPr lang="en-US" sz="1100" b="1">
            <a:solidFill>
              <a:srgbClr val="000000"/>
            </a:solidFill>
            <a:latin typeface="+mn-lt"/>
          </a:endParaRPr>
        </a:p>
        <a:p>
          <a:pPr algn="l"/>
          <a:endParaRPr lang="en-US" sz="1100">
            <a:solidFill>
              <a:srgbClr val="000000"/>
            </a:solidFill>
            <a:latin typeface="+mn-lt"/>
          </a:endParaRPr>
        </a:p>
        <a:p>
          <a:pPr algn="l"/>
          <a:endParaRPr lang="en-US" sz="1000">
            <a:solidFill>
              <a:srgbClr val="000000"/>
            </a:solidFill>
            <a:latin typeface="+mn-lt"/>
          </a:endParaRPr>
        </a:p>
      </xdr:txBody>
    </xdr:sp>
    <xdr:clientData/>
  </xdr:twoCellAnchor>
  <xdr:twoCellAnchor editAs="oneCell">
    <xdr:from>
      <xdr:col>6</xdr:col>
      <xdr:colOff>514351</xdr:colOff>
      <xdr:row>1</xdr:row>
      <xdr:rowOff>9524</xdr:rowOff>
    </xdr:from>
    <xdr:to>
      <xdr:col>9</xdr:col>
      <xdr:colOff>343349</xdr:colOff>
      <xdr:row>5</xdr:row>
      <xdr:rowOff>65059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8943306" y="400684"/>
          <a:ext cx="1828802" cy="8778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absolute">
    <xdr:from>
      <xdr:col>10</xdr:col>
      <xdr:colOff>9511</xdr:colOff>
      <xdr:row>2</xdr:row>
      <xdr:rowOff>5897</xdr:rowOff>
    </xdr:from>
    <xdr:to>
      <xdr:col>42</xdr:col>
      <xdr:colOff>0</xdr:colOff>
      <xdr:row>39</xdr:row>
      <xdr:rowOff>101284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absolute">
    <xdr:from>
      <xdr:col>10</xdr:col>
      <xdr:colOff>2373</xdr:colOff>
      <xdr:row>2</xdr:row>
      <xdr:rowOff>4150</xdr:rowOff>
    </xdr:from>
    <xdr:to>
      <xdr:col>42</xdr:col>
      <xdr:colOff>440531</xdr:colOff>
      <xdr:row>36</xdr:row>
      <xdr:rowOff>32861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1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6F20AF70-7E90-4B47-BC3F-3DAE24F3A6F3}" name="tbl_PowerBiSourceTable" displayName="tbl_PowerBiSourceTable" ref="A1:L197" totalsRowShown="0">
  <autoFilter ref="A1:L197" xr:uid="{6F20AF70-7E90-4B47-BC3F-3DAE24F3A6F3}"/>
  <tableColumns count="12">
    <tableColumn id="1" xr3:uid="{CB74AFA6-6E0C-453E-84CF-22A3FE51590A}" name="Name"/>
    <tableColumn id="2" xr3:uid="{73442B65-6257-4B0C-9761-0A00148939BD}" name="Report name"/>
    <tableColumn id="3" xr3:uid="{9949BCF2-213D-4168-9D0A-C6A6E7D24DA6}" name="Index"/>
    <tableColumn id="4" xr3:uid="{8CAE271E-5FAC-48F5-BE0F-A1B3F593139B}" name="Date" dataDxfId="0"/>
    <tableColumn id="5" xr3:uid="{54E27AA5-E968-4D70-8006-C62A756DA6A9}" name="ValueDate"/>
    <tableColumn id="6" xr3:uid="{33A56F0D-CA94-4C37-AA9C-5354BF4347C0}" name="ValuePercentage"/>
    <tableColumn id="7" xr3:uid="{B018215F-AD41-4260-8AEC-B02277F7AB33}" name="ValueNumber"/>
    <tableColumn id="8" xr3:uid="{5E2FC7C7-2EC4-4BB8-8EC9-2DFB5D3F3117}" name="ValueText"/>
    <tableColumn id="9" xr3:uid="{E1466F6B-8191-4370-BC4E-29FDD3D6D73C}" name="Heading level"/>
    <tableColumn id="10" xr3:uid="{07735475-CCCE-488A-A360-3EACB7978510}" name="Reference"/>
    <tableColumn id="11" xr3:uid="{79A43E6A-7C67-43DB-A7E3-D3161FBCE157}" name="Column1"/>
    <tableColumn id="12" xr3:uid="{1C3FE328-6349-46C6-99E7-8FA2F99F2728}" name="Column2"/>
  </tableColumns>
  <tableStyleInfo name="TableStyleLight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</a:ln>
        <a:ln w="12700" cap="flat" cmpd="sng" algn="ctr">
          <a:solidFill>
            <a:schemeClr val="phClr"/>
          </a:solidFill>
          <a:prstDash val="solid"/>
        </a:ln>
        <a:ln w="19050" cap="flat" cmpd="sng" algn="ctr">
          <a:solidFill>
            <a:schemeClr val="phClr"/>
          </a:solidFill>
          <a:prstDash val="solid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customProperty" Target="../customProperty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customProperty" Target="../customProperty2.bin"/><Relationship Id="rId1" Type="http://schemas.openxmlformats.org/officeDocument/2006/relationships/hyperlink" Target="mailto:PR24@ofwat.gov.uk" TargetMode="Externa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customProperty" Target="../customProperty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customProperty" Target="../customProperty4.bin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customProperty" Target="../customProperty6.bin"/><Relationship Id="rId2" Type="http://schemas.openxmlformats.org/officeDocument/2006/relationships/customProperty" Target="../customProperty5.bin"/><Relationship Id="rId1" Type="http://schemas.openxmlformats.org/officeDocument/2006/relationships/printerSettings" Target="../printerSettings/printerSettings1.bin"/><Relationship Id="rId4" Type="http://schemas.openxmlformats.org/officeDocument/2006/relationships/customProperty" Target="../customProperty7.bin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customProperty" Target="../customProperty10.bin"/><Relationship Id="rId2" Type="http://schemas.openxmlformats.org/officeDocument/2006/relationships/customProperty" Target="../customProperty9.bin"/><Relationship Id="rId1" Type="http://schemas.openxmlformats.org/officeDocument/2006/relationships/customProperty" Target="../customProperty8.bin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customProperty" Target="../customProperty13.bin"/><Relationship Id="rId2" Type="http://schemas.openxmlformats.org/officeDocument/2006/relationships/customProperty" Target="../customProperty12.bin"/><Relationship Id="rId1" Type="http://schemas.openxmlformats.org/officeDocument/2006/relationships/customProperty" Target="../customProperty11.bin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customProperty" Target="../customProperty16.bin"/><Relationship Id="rId2" Type="http://schemas.openxmlformats.org/officeDocument/2006/relationships/customProperty" Target="../customProperty15.bin"/><Relationship Id="rId1" Type="http://schemas.openxmlformats.org/officeDocument/2006/relationships/customProperty" Target="../customProperty14.bin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customProperty" Target="../customProperty19.bin"/><Relationship Id="rId2" Type="http://schemas.openxmlformats.org/officeDocument/2006/relationships/customProperty" Target="../customProperty18.bin"/><Relationship Id="rId1" Type="http://schemas.openxmlformats.org/officeDocument/2006/relationships/customProperty" Target="../customProperty17.bin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customProperty" Target="../customProperty22.bin"/><Relationship Id="rId2" Type="http://schemas.openxmlformats.org/officeDocument/2006/relationships/customProperty" Target="../customProperty21.bin"/><Relationship Id="rId1" Type="http://schemas.openxmlformats.org/officeDocument/2006/relationships/customProperty" Target="../customProperty20.bin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customProperty" Target="../customProperty25.bin"/><Relationship Id="rId2" Type="http://schemas.openxmlformats.org/officeDocument/2006/relationships/customProperty" Target="../customProperty24.bin"/><Relationship Id="rId1" Type="http://schemas.openxmlformats.org/officeDocument/2006/relationships/customProperty" Target="../customProperty23.bin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customProperty" Target="../customProperty28.bin"/><Relationship Id="rId2" Type="http://schemas.openxmlformats.org/officeDocument/2006/relationships/customProperty" Target="../customProperty27.bin"/><Relationship Id="rId1" Type="http://schemas.openxmlformats.org/officeDocument/2006/relationships/customProperty" Target="../customProperty26.bin"/></Relationships>
</file>

<file path=xl/worksheets/_rels/sheet13.xml.rels><?xml version="1.0" encoding="UTF-8" standalone="yes"?>
<Relationships xmlns="http://schemas.openxmlformats.org/package/2006/relationships"><Relationship Id="rId3" Type="http://schemas.openxmlformats.org/officeDocument/2006/relationships/customProperty" Target="../customProperty31.bin"/><Relationship Id="rId2" Type="http://schemas.openxmlformats.org/officeDocument/2006/relationships/customProperty" Target="../customProperty30.bin"/><Relationship Id="rId1" Type="http://schemas.openxmlformats.org/officeDocument/2006/relationships/customProperty" Target="../customProperty29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33.bin"/><Relationship Id="rId1" Type="http://schemas.openxmlformats.org/officeDocument/2006/relationships/customProperty" Target="../customProperty32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customProperty" Target="../customProperty34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customProperty" Target="../customProperty35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customProperty" Target="../customProperty36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customProperty" Target="../customProperty3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1"/>
  <sheetViews>
    <sheetView workbookViewId="0"/>
  </sheetViews>
  <sheetFormatPr defaultColWidth="0" defaultRowHeight="10.15"/>
  <cols>
    <col min="1" max="12" width="9.33203125" customWidth="1"/>
    <col min="13" max="13" width="9.1640625" hidden="1" customWidth="1"/>
    <col min="14" max="16384" width="9.1640625" hidden="1"/>
  </cols>
  <sheetData>
    <row r="1" spans="1:2">
      <c r="A1" t="s">
        <v>0</v>
      </c>
      <c r="B1" t="s">
        <v>1</v>
      </c>
    </row>
  </sheetData>
  <pageMargins left="0.7" right="0.7" top="0.75" bottom="0.75" header="0.3" footer="0.3"/>
  <customProperties>
    <customPr name="MMSheetType" r:id="rId1"/>
  </customPropertie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J71"/>
  <sheetViews>
    <sheetView showGridLines="0" topLeftCell="A7" workbookViewId="0">
      <selection activeCell="H11" sqref="H11"/>
    </sheetView>
  </sheetViews>
  <sheetFormatPr defaultColWidth="0" defaultRowHeight="13.5" customHeight="1" zeroHeight="1"/>
  <cols>
    <col min="1" max="1" width="12.83203125" style="40" bestFit="1" customWidth="1"/>
    <col min="2" max="2" width="83.83203125" style="40" bestFit="1" customWidth="1"/>
    <col min="3" max="3" width="17" style="40" customWidth="1"/>
    <col min="4" max="10" width="11.6640625" style="40" customWidth="1"/>
    <col min="11" max="14" width="11.6640625" style="40" hidden="1" customWidth="1"/>
    <col min="15" max="16384" width="11.6640625" style="40" hidden="1"/>
  </cols>
  <sheetData>
    <row r="1" spans="1:10" ht="31.15">
      <c r="A1" s="66" t="e">
        <f ca="1" xml:space="preserve"> RIGHT(CELL("filename", $A$1), LEN(CELL("filename", $A$1)) - SEARCH("]", CELL("filename", $A$1)))</f>
        <v>#VALUE!</v>
      </c>
      <c r="B1" s="52"/>
      <c r="C1" s="26"/>
      <c r="D1" s="26"/>
      <c r="E1" s="26"/>
      <c r="F1" s="26"/>
      <c r="G1" s="26"/>
      <c r="H1" s="26"/>
      <c r="I1" s="26"/>
      <c r="J1" s="26"/>
    </row>
    <row r="2" spans="1:10" ht="13.9"/>
    <row r="3" spans="1:10" s="65" customFormat="1" ht="23.45">
      <c r="B3" s="61" t="s">
        <v>2</v>
      </c>
    </row>
    <row r="4" spans="1:10" ht="13.9"/>
    <row r="5" spans="1:10" ht="13.9">
      <c r="B5" s="40" t="s">
        <v>3</v>
      </c>
      <c r="C5" s="59">
        <v>1</v>
      </c>
    </row>
    <row r="6" spans="1:10" ht="13.9">
      <c r="B6" s="40" t="s">
        <v>4</v>
      </c>
      <c r="C6" s="59" t="s">
        <v>5</v>
      </c>
    </row>
    <row r="7" spans="1:10" ht="13.9">
      <c r="B7" s="40" t="s">
        <v>6</v>
      </c>
      <c r="C7" s="60" t="e">
        <f ca="1" xml:space="preserve"> MID(CELL("filename"), FIND("[", CELL("filename"), 1) + 1, FIND("]", CELL("filename"), 1) - FIND("[", CELL("filename"), 1) - 1)</f>
        <v>#VALUE!</v>
      </c>
    </row>
    <row r="8" spans="1:10" ht="13.9">
      <c r="B8" s="40" t="s">
        <v>7</v>
      </c>
      <c r="C8" s="104">
        <v>45121</v>
      </c>
    </row>
    <row r="9" spans="1:10" ht="13.9"/>
    <row r="10" spans="1:10" ht="13.9">
      <c r="B10" s="40" t="s">
        <v>8</v>
      </c>
      <c r="C10" s="57" t="s">
        <v>9</v>
      </c>
    </row>
    <row r="11" spans="1:10" ht="13.9"/>
    <row r="12" spans="1:10" ht="13.9"/>
    <row r="13" spans="1:10" ht="13.9"/>
    <row r="14" spans="1:10" ht="13.9"/>
    <row r="15" spans="1:10" ht="13.9"/>
    <row r="16" spans="1:10" ht="13.9"/>
    <row r="17" s="40" customFormat="1" ht="13.9"/>
    <row r="18" s="40" customFormat="1" ht="13.9"/>
    <row r="19" s="40" customFormat="1" ht="13.9"/>
    <row r="20" s="40" customFormat="1" ht="13.9"/>
    <row r="21" s="40" customFormat="1" ht="13.9"/>
    <row r="22" s="40" customFormat="1" ht="13.9"/>
    <row r="23" s="40" customFormat="1" ht="13.9"/>
    <row r="24" s="40" customFormat="1" ht="13.9"/>
    <row r="25" s="40" customFormat="1" ht="13.9"/>
    <row r="26" s="40" customFormat="1" ht="13.9"/>
    <row r="27" s="40" customFormat="1" ht="13.9"/>
    <row r="28" s="40" customFormat="1" ht="13.9"/>
    <row r="29" s="40" customFormat="1" ht="13.9"/>
    <row r="30" s="40" customFormat="1" ht="13.9"/>
    <row r="31" s="40" customFormat="1" ht="13.9"/>
    <row r="32" s="40" customFormat="1" ht="13.9"/>
    <row r="33" s="40" customFormat="1" ht="13.9"/>
    <row r="34" s="40" customFormat="1" ht="13.9"/>
    <row r="35" s="40" customFormat="1" ht="13.9"/>
    <row r="36" s="40" customFormat="1" ht="13.9"/>
    <row r="37" s="40" customFormat="1" ht="13.9"/>
    <row r="38" s="40" customFormat="1" ht="13.5" customHeight="1"/>
    <row r="39" s="40" customFormat="1" ht="13.5" customHeight="1"/>
    <row r="40" s="40" customFormat="1" ht="13.5" customHeight="1"/>
    <row r="41" s="40" customFormat="1" ht="13.5" hidden="1" customHeight="1"/>
    <row r="42" s="40" customFormat="1" ht="13.5" hidden="1" customHeight="1"/>
    <row r="43" s="40" customFormat="1" ht="13.5" hidden="1" customHeight="1"/>
    <row r="44" s="40" customFormat="1" ht="13.5" hidden="1" customHeight="1"/>
    <row r="45" s="40" customFormat="1" ht="13.5" hidden="1" customHeight="1"/>
    <row r="46" s="40" customFormat="1" ht="13.5" hidden="1" customHeight="1"/>
    <row r="47" s="40" customFormat="1" ht="13.5" customHeight="1"/>
    <row r="48" s="40" customFormat="1" ht="13.5" customHeight="1"/>
    <row r="49" s="40" customFormat="1" ht="13.5" customHeight="1"/>
    <row r="50" s="40" customFormat="1" ht="13.5" customHeight="1"/>
    <row r="51" s="40" customFormat="1" ht="13.5" customHeight="1"/>
    <row r="52" s="40" customFormat="1" ht="13.5" customHeight="1"/>
    <row r="53" s="40" customFormat="1" ht="13.5" customHeight="1"/>
    <row r="54" s="40" customFormat="1" ht="13.5" customHeight="1"/>
    <row r="55" s="40" customFormat="1" ht="13.5" customHeight="1"/>
    <row r="56" s="40" customFormat="1" ht="13.5" customHeight="1"/>
    <row r="57" s="40" customFormat="1" ht="13.5" customHeight="1"/>
    <row r="58" s="40" customFormat="1" ht="13.5" customHeight="1"/>
    <row r="59" s="40" customFormat="1" ht="13.5" customHeight="1"/>
    <row r="60" s="40" customFormat="1" ht="13.5" customHeight="1"/>
    <row r="61" s="40" customFormat="1" ht="13.5" customHeight="1"/>
    <row r="62" s="40" customFormat="1" ht="13.5" customHeight="1"/>
    <row r="63" s="40" customFormat="1" ht="13.5" customHeight="1"/>
    <row r="64" s="40" customFormat="1" ht="13.5" hidden="1" customHeight="1"/>
    <row r="65" s="40" customFormat="1" ht="13.5" hidden="1" customHeight="1"/>
    <row r="66" s="40" customFormat="1" ht="13.5" hidden="1" customHeight="1"/>
    <row r="67" s="40" customFormat="1" ht="13.5" hidden="1" customHeight="1"/>
    <row r="68" s="40" customFormat="1" ht="13.5" hidden="1" customHeight="1"/>
    <row r="69" s="40" customFormat="1" ht="13.5" hidden="1" customHeight="1"/>
    <row r="70" s="40" customFormat="1" ht="13.5" customHeight="1"/>
    <row r="71" s="40" customFormat="1" ht="13.5" customHeight="1"/>
  </sheetData>
  <hyperlinks>
    <hyperlink ref="C10" r:id="rId1" xr:uid="{00000000-0004-0000-0100-000000000000}"/>
  </hyperlinks>
  <pageMargins left="0.70866141732283472" right="0.70866141732283472" top="0.74803149606299213" bottom="0.74803149606299213" header="0.31496062992125984" footer="0.31496062992125984"/>
  <pageSetup paperSize="9" scale="57" orientation="portrait"/>
  <headerFooter>
    <oddHeader>&amp;L&amp;"-,Regular"&amp;9&amp;K63656APage &amp;P of &amp;N&amp;C&amp;"-,Regular"&amp;9&amp;K63656A&amp;F&amp;R&amp;G</oddHeader>
    <oddFooter>&amp;LSheet: &amp;A&amp;RPrinted on &amp;D at &amp;T</oddFooter>
  </headerFooter>
  <customProperties>
    <customPr name="MMSheetType" r:id="rId2"/>
  </customProperties>
  <drawing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CW47"/>
  <sheetViews>
    <sheetView showGridLines="0" topLeftCell="A30" workbookViewId="0"/>
  </sheetViews>
  <sheetFormatPr defaultColWidth="0" defaultRowHeight="13.9"/>
  <cols>
    <col min="1" max="1" width="36.83203125" style="70" customWidth="1"/>
    <col min="2" max="2" width="28.1640625" style="70" customWidth="1"/>
    <col min="3" max="3" width="23.1640625" style="70" customWidth="1"/>
    <col min="4" max="4" width="9.33203125" style="70" customWidth="1"/>
    <col min="5" max="26" width="9.33203125" style="70" hidden="1" customWidth="1"/>
    <col min="27" max="55" width="9.1640625" style="70" hidden="1" customWidth="1"/>
    <col min="56" max="56" width="9.33203125" style="70" hidden="1" customWidth="1"/>
    <col min="57" max="16384" width="9.33203125" style="70" hidden="1"/>
  </cols>
  <sheetData>
    <row r="1" spans="1:101" s="67" customFormat="1" ht="19.899999999999999">
      <c r="A1" s="30" t="e">
        <f ca="1" xml:space="preserve"> RIGHT(CELL("filename", A1), LEN(CELL("filename", A1)) - SEARCH("]", CELL("filename", A1)))</f>
        <v>#VALUE!</v>
      </c>
    </row>
    <row r="2" spans="1:101" s="31" customFormat="1" ht="10.15"/>
    <row r="3" spans="1:101" s="31" customFormat="1" ht="10.15"/>
    <row r="4" spans="1:101" s="31" customFormat="1" ht="10.15"/>
    <row r="5" spans="1:101" s="31" customFormat="1" ht="18">
      <c r="A5" s="4" t="s">
        <v>10</v>
      </c>
      <c r="B5" s="43"/>
      <c r="C5" s="43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8"/>
      <c r="R5" s="8"/>
      <c r="S5" s="8"/>
      <c r="T5" s="8"/>
      <c r="U5" s="8"/>
      <c r="V5" s="8"/>
      <c r="W5" s="8"/>
      <c r="X5" s="8"/>
      <c r="Y5" s="8"/>
      <c r="Z5" s="8"/>
      <c r="AA5" s="8"/>
      <c r="AB5" s="8"/>
      <c r="AC5" s="8"/>
      <c r="AD5" s="8"/>
      <c r="AE5" s="8"/>
      <c r="AF5" s="8"/>
      <c r="AG5" s="8"/>
      <c r="AH5" s="8"/>
      <c r="AI5" s="8"/>
      <c r="AJ5" s="8"/>
      <c r="AK5" s="8"/>
      <c r="AL5" s="8"/>
      <c r="AM5" s="8"/>
      <c r="AN5" s="8"/>
      <c r="AO5" s="8"/>
      <c r="AP5" s="8"/>
      <c r="AQ5" s="8"/>
      <c r="AR5" s="8"/>
      <c r="AS5" s="8"/>
      <c r="AT5" s="8"/>
      <c r="AU5" s="8"/>
      <c r="AV5" s="8"/>
      <c r="AW5" s="8"/>
      <c r="AX5" s="8"/>
      <c r="AY5" s="8"/>
      <c r="AZ5" s="8"/>
      <c r="BA5" s="8"/>
      <c r="BB5" s="8"/>
      <c r="BC5" s="8"/>
    </row>
    <row r="6" spans="1:101" s="31" customFormat="1" ht="15.6">
      <c r="A6" s="68" t="str">
        <f>HYPERLINK("#TOCrepobxTotal_bill_impacts_Year","1.Total bill impacts")</f>
        <v>1.Total bill impacts</v>
      </c>
      <c r="B6" s="62"/>
      <c r="C6" s="58"/>
    </row>
    <row r="9" spans="1:101" ht="18">
      <c r="A9" s="4" t="s">
        <v>11</v>
      </c>
      <c r="B9" s="4" t="s">
        <v>12</v>
      </c>
      <c r="C9" s="4" t="s">
        <v>13</v>
      </c>
      <c r="D9" s="4"/>
      <c r="E9" s="4"/>
      <c r="F9" s="4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  <c r="Z9" s="4"/>
      <c r="AA9" s="4"/>
      <c r="AB9" s="4"/>
      <c r="AC9" s="4"/>
      <c r="AD9" s="4"/>
      <c r="AE9" s="4"/>
      <c r="AF9" s="4"/>
      <c r="AG9" s="4"/>
      <c r="AH9" s="4"/>
      <c r="AI9" s="4"/>
      <c r="AJ9" s="4"/>
      <c r="AK9" s="4"/>
      <c r="AL9" s="4"/>
      <c r="AM9" s="4"/>
      <c r="AN9" s="4"/>
      <c r="AO9" s="4"/>
      <c r="AP9" s="4"/>
      <c r="AQ9" s="4"/>
      <c r="AR9" s="4"/>
      <c r="AS9" s="4"/>
      <c r="AT9" s="4"/>
      <c r="AU9" s="4"/>
      <c r="AV9" s="4"/>
      <c r="AW9" s="4"/>
      <c r="AX9" s="4"/>
      <c r="AY9" s="4"/>
      <c r="AZ9" s="4"/>
      <c r="BA9" s="4"/>
      <c r="BB9" s="4"/>
      <c r="BC9" s="4"/>
      <c r="BD9" s="4"/>
      <c r="BE9" s="4"/>
      <c r="BF9" s="4"/>
      <c r="BG9" s="4"/>
      <c r="BH9" s="4"/>
      <c r="BI9" s="4"/>
      <c r="BJ9" s="4"/>
      <c r="BK9" s="4"/>
      <c r="BL9" s="4"/>
      <c r="BM9" s="4"/>
      <c r="BN9" s="4"/>
      <c r="BO9" s="4"/>
      <c r="BP9" s="4"/>
      <c r="BQ9" s="4"/>
      <c r="BR9" s="4"/>
      <c r="BS9" s="4"/>
      <c r="BT9" s="4"/>
      <c r="BU9" s="4"/>
      <c r="BV9" s="4"/>
      <c r="BW9" s="4"/>
      <c r="BX9" s="4"/>
      <c r="BY9" s="4"/>
      <c r="BZ9" s="4"/>
      <c r="CA9" s="4"/>
      <c r="CB9" s="4"/>
      <c r="CC9" s="4"/>
      <c r="CD9" s="4"/>
      <c r="CE9" s="4"/>
      <c r="CF9" s="4"/>
      <c r="CG9" s="4"/>
      <c r="CH9" s="4"/>
      <c r="CI9" s="4"/>
      <c r="CJ9" s="4"/>
      <c r="CK9" s="4"/>
      <c r="CL9" s="4"/>
      <c r="CM9" s="4"/>
      <c r="CN9" s="4"/>
      <c r="CO9" s="4"/>
      <c r="CP9" s="4"/>
      <c r="CQ9" s="4"/>
      <c r="CR9" s="4"/>
      <c r="CS9" s="4"/>
      <c r="CT9" s="4"/>
      <c r="CU9" s="4"/>
      <c r="CV9" s="4"/>
      <c r="CW9" s="4"/>
    </row>
    <row r="11" spans="1:101">
      <c r="A11" s="70" t="str">
        <f>HYPERLINK("#TOCobxInputs", "1.Inputs")</f>
        <v>1.Inputs</v>
      </c>
    </row>
    <row r="12" spans="1:101">
      <c r="B12" s="70" t="str">
        <f>HYPERLINK("#TOCobxInputs.Totex", "1.1.Totex")</f>
        <v>1.1.Totex</v>
      </c>
    </row>
    <row r="13" spans="1:101">
      <c r="B13" s="70" t="str">
        <f>HYPERLINK("#TOCobxInputs.RCV", "1.2.RCV")</f>
        <v>1.2.RCV</v>
      </c>
    </row>
    <row r="14" spans="1:101">
      <c r="B14" s="70" t="str">
        <f>HYPERLINK("#TOCobxInputs.Wholesale", "1.3.Wholesale")</f>
        <v>1.3.Wholesale</v>
      </c>
    </row>
    <row r="15" spans="1:101">
      <c r="B15" s="70" t="str">
        <f>HYPERLINK("#TOCobxInputs.Wholesale_reconciliation", "1.4.Wholesale reconciliation")</f>
        <v>1.4.Wholesale reconciliation</v>
      </c>
    </row>
    <row r="16" spans="1:101">
      <c r="B16" s="70" t="str">
        <f>HYPERLINK("#TOCobxInputs.Other_wholesale_items", "1.5.Other wholesale items")</f>
        <v>1.5.Other wholesale items</v>
      </c>
    </row>
    <row r="17" spans="1:2">
      <c r="B17" s="70" t="str">
        <f>HYPERLINK("#TOCobxInputs.Housing", "1.6.Housing")</f>
        <v>1.6.Housing</v>
      </c>
    </row>
    <row r="18" spans="1:2">
      <c r="B18" s="70" t="str">
        <f>HYPERLINK("#TOCobxInputs.Cost_to_serve", "1.7.Cost to serve")</f>
        <v>1.7.Cost to serve</v>
      </c>
    </row>
    <row r="19" spans="1:2">
      <c r="B19" s="70" t="str">
        <f>HYPERLINK("#TOCobxInputs.Costs_breakdown", "1.8.Costs breakdown")</f>
        <v>1.8.Costs breakdown</v>
      </c>
    </row>
    <row r="20" spans="1:2">
      <c r="B20" s="70" t="str">
        <f>HYPERLINK("#TOCobxInputs.Model_Constants", "1.9.Model Constants")</f>
        <v>1.9.Model Constants</v>
      </c>
    </row>
    <row r="22" spans="1:2">
      <c r="A22" s="70" t="str">
        <f>HYPERLINK("#TOCobxTime", "2.Time")</f>
        <v>2.Time</v>
      </c>
    </row>
    <row r="23" spans="1:2">
      <c r="B23" s="70" t="str">
        <f>HYPERLINK("#TOCobxTime.Headers", "2.1.Headers")</f>
        <v>2.1.Headers</v>
      </c>
    </row>
    <row r="25" spans="1:2">
      <c r="A25" s="70" t="str">
        <f>HYPERLINK("#TOCobxTotex", "3.Totex")</f>
        <v>3.Totex</v>
      </c>
    </row>
    <row r="27" spans="1:2">
      <c r="A27" s="70" t="str">
        <f>HYPERLINK("#TOCobxRCV", "4.RCV")</f>
        <v>4.RCV</v>
      </c>
    </row>
    <row r="29" spans="1:2">
      <c r="A29" s="70" t="str">
        <f>HYPERLINK("#TOCobxWholesale", "5.Wholesale")</f>
        <v>5.Wholesale</v>
      </c>
    </row>
    <row r="30" spans="1:2">
      <c r="B30" s="70" t="str">
        <f>HYPERLINK("#TOCobxWholesale.WACC", "5.1.WACC")</f>
        <v>5.1.WACC</v>
      </c>
    </row>
    <row r="32" spans="1:2">
      <c r="A32" s="70" t="str">
        <f>HYPERLINK("#TOCobxWholesale_reconciliation", "6.Wholesale reconciliation")</f>
        <v>6.Wholesale reconciliation</v>
      </c>
    </row>
    <row r="34" spans="1:2">
      <c r="A34" s="70" t="str">
        <f>HYPERLINK("#TOCobxOther_wholesale_items", "7.Other wholesale items")</f>
        <v>7.Other wholesale items</v>
      </c>
    </row>
    <row r="35" spans="1:2">
      <c r="B35" s="70" t="str">
        <f>HYPERLINK("#TOCobxOther_wholesale_items.Pension_deficit_repair_allowance", "7.1.Pension deficit repair allowance")</f>
        <v>7.1.Pension deficit repair allowance</v>
      </c>
    </row>
    <row r="36" spans="1:2">
      <c r="B36" s="70" t="str">
        <f>HYPERLINK("#TOCobxOther_wholesale_items.Tax", "7.2.Tax")</f>
        <v>7.2.Tax</v>
      </c>
    </row>
    <row r="37" spans="1:2">
      <c r="B37" s="70" t="str">
        <f>HYPERLINK("#TOCobxOther_wholesale_items.Revenue_profiling", "7.3.Revenue profiling")</f>
        <v>7.3.Revenue profiling</v>
      </c>
    </row>
    <row r="38" spans="1:2">
      <c r="B38" s="70" t="str">
        <f>HYPERLINK("#TOCobxOther_wholesale_items.Other", "7.4.Other")</f>
        <v>7.4.Other</v>
      </c>
    </row>
    <row r="40" spans="1:2">
      <c r="A40" s="70" t="str">
        <f>HYPERLINK("#TOCobxCost_to_serve", "8.Cost to serve")</f>
        <v>8.Cost to serve</v>
      </c>
    </row>
    <row r="42" spans="1:2">
      <c r="A42" s="70" t="str">
        <f>HYPERLINK("#TOCobxCustomer_number_impacts", "9.Customer number impacts")</f>
        <v>9.Customer number impacts</v>
      </c>
    </row>
    <row r="44" spans="1:2">
      <c r="A44" s="70" t="str">
        <f>HYPERLINK("#TOCobxBreakdown_by_costs", "10.Breakdown by costs")</f>
        <v>10.Breakdown by costs</v>
      </c>
    </row>
    <row r="45" spans="1:2">
      <c r="B45" s="70" t="str">
        <f>HYPERLINK("#TOCobxBreakdown_by_costs.Cost_deltas", "10.1.Cost deltas")</f>
        <v>10.1.Cost deltas</v>
      </c>
    </row>
    <row r="46" spans="1:2">
      <c r="B46" s="70" t="str">
        <f>HYPERLINK("#TOCobxBreakdown_by_costs.Cost_proportions", "10.2.Cost proportions")</f>
        <v>10.2.Cost proportions</v>
      </c>
    </row>
    <row r="47" spans="1:2">
      <c r="B47" s="70" t="str">
        <f>HYPERLINK("#TOCobxBreakdown_by_costs.Breakdown_by_costs", "10.3.Breakdown by costs")</f>
        <v>10.3.Breakdown by costs</v>
      </c>
    </row>
  </sheetData>
  <pageMargins left="0.70866141732283472" right="0.70866141732283472" top="0.74803149606299213" bottom="0.74803149606299213" header="0.31496062992125984" footer="0.31496062992125984"/>
  <pageSetup paperSize="9" scale="36" orientation="portrait"/>
  <headerFooter>
    <oddHeader>&amp;L&amp;"-,Regular"&amp;9&amp;K63656APage &amp;P of &amp;N&amp;C&amp;"-,Regular"&amp;9&amp;K63656A&amp;F&amp;R&amp;G</oddHeader>
    <oddFooter>&amp;LSheet: &amp;A&amp;RPrinted on &amp;D at &amp;T</oddFooter>
  </headerFooter>
  <customProperties>
    <customPr name="MMSheetType" r:id="rId1"/>
  </customPropertie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rgb="FFFFDB8E"/>
    <outlinePr summaryBelow="0" summaryRight="0"/>
    <pageSetUpPr fitToPage="1"/>
  </sheetPr>
  <dimension ref="A1:S96"/>
  <sheetViews>
    <sheetView showGridLines="0" tabSelected="1" workbookViewId="0">
      <pane xSplit="9" ySplit="5" topLeftCell="J6" activePane="bottomRight" state="frozen"/>
      <selection pane="bottomRight" activeCell="F58" sqref="F58"/>
      <selection pane="bottomLeft"/>
      <selection pane="topRight"/>
    </sheetView>
  </sheetViews>
  <sheetFormatPr defaultColWidth="0" defaultRowHeight="13.9" outlineLevelRow="1"/>
  <cols>
    <col min="1" max="4" width="1.5" style="70" customWidth="1"/>
    <col min="5" max="5" width="52.83203125" style="70" bestFit="1" customWidth="1"/>
    <col min="6" max="6" width="18.6640625" style="70" bestFit="1" customWidth="1"/>
    <col min="7" max="7" width="17" style="70" bestFit="1" customWidth="1"/>
    <col min="8" max="8" width="6.6640625" style="70" bestFit="1" customWidth="1"/>
    <col min="9" max="9" width="3.5" style="70" customWidth="1"/>
    <col min="10" max="19" width="11.1640625" style="70" bestFit="1" customWidth="1"/>
    <col min="20" max="20" width="15.1640625" style="70" hidden="1" customWidth="1"/>
    <col min="21" max="16384" width="15.1640625" style="70" hidden="1"/>
  </cols>
  <sheetData>
    <row r="1" spans="1:19" s="20" customFormat="1" ht="25.9">
      <c r="A1" s="25" t="e">
        <f ca="1">RIGHT(CELL("filename", A1), LEN(CELL("filename", A1)) - SEARCH("]", CELL("filename", A1)))</f>
        <v>#VALUE!</v>
      </c>
      <c r="B1" s="19"/>
      <c r="C1" s="21"/>
      <c r="D1" s="17"/>
      <c r="F1" s="18" t="str">
        <f>HYPERLINK("#Contents!A1","Go to contents")</f>
        <v>Go to contents</v>
      </c>
      <c r="H1" s="12"/>
      <c r="J1" s="12"/>
    </row>
    <row r="2" spans="1:19" s="16" customFormat="1">
      <c r="A2" s="13"/>
      <c r="B2" s="13"/>
      <c r="C2" s="23"/>
      <c r="D2" s="22"/>
      <c r="E2" s="33" t="s">
        <v>14</v>
      </c>
      <c r="F2" s="15">
        <v>0</v>
      </c>
      <c r="G2" s="14" t="s">
        <v>15</v>
      </c>
      <c r="H2" s="6"/>
      <c r="I2" s="6"/>
      <c r="J2" s="2">
        <f>Time!J$13</f>
        <v>44286</v>
      </c>
      <c r="K2" s="2">
        <f>Time!K$13</f>
        <v>44651</v>
      </c>
      <c r="L2" s="2">
        <f>Time!L$13</f>
        <v>45016</v>
      </c>
      <c r="M2" s="2">
        <f>Time!M$13</f>
        <v>45382</v>
      </c>
      <c r="N2" s="2">
        <f>Time!N$13</f>
        <v>45747</v>
      </c>
      <c r="O2" s="2">
        <f>Time!O$13</f>
        <v>46112</v>
      </c>
      <c r="P2" s="2">
        <f>Time!P$13</f>
        <v>46477</v>
      </c>
      <c r="Q2" s="2">
        <f>Time!Q$13</f>
        <v>46843</v>
      </c>
      <c r="R2" s="2">
        <f>Time!R$13</f>
        <v>47208</v>
      </c>
      <c r="S2" s="2">
        <f>Time!S$13</f>
        <v>47573</v>
      </c>
    </row>
    <row r="3" spans="1:19" s="16" customFormat="1">
      <c r="A3" s="13"/>
      <c r="B3" s="13"/>
      <c r="C3" s="23"/>
      <c r="D3" s="22"/>
      <c r="E3" s="1" t="s">
        <v>16</v>
      </c>
      <c r="F3" s="15"/>
      <c r="G3" s="14" t="s">
        <v>17</v>
      </c>
      <c r="H3" s="6"/>
      <c r="I3" s="6"/>
      <c r="J3" s="3" t="str">
        <f>Time!J$18</f>
        <v>PR19</v>
      </c>
      <c r="K3" s="3" t="str">
        <f>Time!K$18</f>
        <v>PR19</v>
      </c>
      <c r="L3" s="3" t="str">
        <f>Time!L$18</f>
        <v>PR19</v>
      </c>
      <c r="M3" s="3" t="str">
        <f>Time!M$18</f>
        <v>PR19</v>
      </c>
      <c r="N3" s="3" t="str">
        <f>Time!N$18</f>
        <v>PR19</v>
      </c>
      <c r="O3" s="3" t="str">
        <f>Time!O$18</f>
        <v>PR24</v>
      </c>
      <c r="P3" s="3" t="str">
        <f>Time!P$18</f>
        <v>PR24</v>
      </c>
      <c r="Q3" s="3" t="str">
        <f>Time!Q$18</f>
        <v>PR24</v>
      </c>
      <c r="R3" s="3" t="str">
        <f>Time!R$18</f>
        <v>PR24</v>
      </c>
      <c r="S3" s="3" t="str">
        <f>Time!S$18</f>
        <v>PR24</v>
      </c>
    </row>
    <row r="4" spans="1:19" s="16" customFormat="1">
      <c r="A4" s="13"/>
      <c r="B4" s="13"/>
      <c r="C4" s="23"/>
      <c r="D4" s="22"/>
      <c r="E4" s="10" t="s">
        <v>18</v>
      </c>
      <c r="F4" s="9"/>
      <c r="G4" s="9"/>
      <c r="H4" s="6"/>
      <c r="I4" s="6"/>
      <c r="J4" s="10">
        <f>Time!J$23</f>
        <v>1</v>
      </c>
      <c r="K4" s="10">
        <f>Time!K$23</f>
        <v>2</v>
      </c>
      <c r="L4" s="10">
        <f>Time!L$23</f>
        <v>3</v>
      </c>
      <c r="M4" s="10">
        <f>Time!M$23</f>
        <v>4</v>
      </c>
      <c r="N4" s="10">
        <f>Time!N$23</f>
        <v>5</v>
      </c>
      <c r="O4" s="10">
        <f>Time!O$23</f>
        <v>6</v>
      </c>
      <c r="P4" s="10">
        <f>Time!P$23</f>
        <v>7</v>
      </c>
      <c r="Q4" s="10">
        <f>Time!Q$23</f>
        <v>8</v>
      </c>
      <c r="R4" s="10">
        <f>Time!R$23</f>
        <v>9</v>
      </c>
      <c r="S4" s="10">
        <f>Time!S$23</f>
        <v>10</v>
      </c>
    </row>
    <row r="5" spans="1:19" s="16" customFormat="1">
      <c r="A5" s="13"/>
      <c r="B5" s="13"/>
      <c r="C5" s="23"/>
      <c r="D5" s="22"/>
      <c r="E5" s="1" t="s">
        <v>19</v>
      </c>
      <c r="F5" s="7" t="s">
        <v>20</v>
      </c>
      <c r="G5" s="7" t="s">
        <v>21</v>
      </c>
      <c r="H5" s="7" t="s">
        <v>22</v>
      </c>
      <c r="I5" s="6"/>
      <c r="J5" s="1">
        <f>Time!J$27</f>
        <v>1</v>
      </c>
      <c r="K5" s="1">
        <f>Time!K$27</f>
        <v>2</v>
      </c>
      <c r="L5" s="1">
        <f>Time!L$27</f>
        <v>3</v>
      </c>
      <c r="M5" s="1">
        <f>Time!M$27</f>
        <v>4</v>
      </c>
      <c r="N5" s="1">
        <f>Time!N$27</f>
        <v>5</v>
      </c>
      <c r="O5" s="1">
        <f>Time!O$27</f>
        <v>6</v>
      </c>
      <c r="P5" s="1">
        <f>Time!P$27</f>
        <v>7</v>
      </c>
      <c r="Q5" s="1">
        <f>Time!Q$27</f>
        <v>8</v>
      </c>
      <c r="R5" s="1">
        <f>Time!R$27</f>
        <v>9</v>
      </c>
      <c r="S5" s="1">
        <f>Time!S$27</f>
        <v>10</v>
      </c>
    </row>
    <row r="6" spans="1:19" s="9" customFormat="1">
      <c r="A6" s="7"/>
      <c r="B6" s="7"/>
      <c r="C6" s="24"/>
      <c r="D6" s="45"/>
    </row>
    <row r="8" spans="1:19">
      <c r="A8" s="69" t="s">
        <v>23</v>
      </c>
    </row>
    <row r="10" spans="1:19">
      <c r="E10" s="96" t="s">
        <v>24</v>
      </c>
      <c r="F10" s="97">
        <v>43922</v>
      </c>
      <c r="G10" s="70" t="s">
        <v>25</v>
      </c>
    </row>
    <row r="11" spans="1:19">
      <c r="E11" s="70" t="s">
        <v>26</v>
      </c>
      <c r="F11" s="98">
        <v>3</v>
      </c>
    </row>
    <row r="13" spans="1:19">
      <c r="A13" s="69" t="s">
        <v>27</v>
      </c>
    </row>
    <row r="14" spans="1:19" outlineLevel="1"/>
    <row r="15" spans="1:19" outlineLevel="1">
      <c r="E15" s="86" t="s">
        <v>28</v>
      </c>
      <c r="F15" s="99">
        <v>837.3239296467807</v>
      </c>
      <c r="G15" s="70" t="s">
        <v>29</v>
      </c>
    </row>
    <row r="16" spans="1:19" outlineLevel="1">
      <c r="E16" s="86" t="s">
        <v>30</v>
      </c>
      <c r="F16" s="99">
        <v>1478.2264498802988</v>
      </c>
      <c r="G16" s="70" t="s">
        <v>29</v>
      </c>
    </row>
    <row r="17" spans="1:7" outlineLevel="1">
      <c r="E17" s="86" t="s">
        <v>31</v>
      </c>
      <c r="F17" s="99">
        <v>496.82769735131916</v>
      </c>
      <c r="G17" s="70" t="s">
        <v>29</v>
      </c>
    </row>
    <row r="18" spans="1:7" outlineLevel="1">
      <c r="E18" s="86" t="s">
        <v>32</v>
      </c>
      <c r="F18" s="99">
        <v>597.62175770921317</v>
      </c>
      <c r="G18" s="70" t="s">
        <v>29</v>
      </c>
    </row>
    <row r="19" spans="1:7" outlineLevel="1">
      <c r="E19" s="86" t="s">
        <v>33</v>
      </c>
      <c r="F19" s="99">
        <v>994.16275654556773</v>
      </c>
      <c r="G19" s="70" t="s">
        <v>29</v>
      </c>
    </row>
    <row r="20" spans="1:7" outlineLevel="1">
      <c r="E20" s="86" t="s">
        <v>34</v>
      </c>
      <c r="F20" s="99">
        <v>1557.7208246722669</v>
      </c>
      <c r="G20" s="70" t="s">
        <v>29</v>
      </c>
    </row>
    <row r="22" spans="1:7">
      <c r="A22" s="69" t="s">
        <v>35</v>
      </c>
    </row>
    <row r="23" spans="1:7" outlineLevel="1"/>
    <row r="24" spans="1:7" outlineLevel="1">
      <c r="E24" s="86" t="s">
        <v>36</v>
      </c>
      <c r="F24" s="99">
        <v>1326.708994049694</v>
      </c>
      <c r="G24" s="70" t="s">
        <v>29</v>
      </c>
    </row>
    <row r="25" spans="1:7" outlineLevel="1">
      <c r="E25" s="86" t="s">
        <v>37</v>
      </c>
      <c r="F25" s="99">
        <v>2316.0238586226687</v>
      </c>
      <c r="G25" s="70" t="s">
        <v>29</v>
      </c>
    </row>
    <row r="26" spans="1:7" outlineLevel="1">
      <c r="E26" s="86" t="s">
        <v>38</v>
      </c>
      <c r="F26" s="99">
        <v>6958.8778250831556</v>
      </c>
      <c r="G26" s="70" t="s">
        <v>29</v>
      </c>
    </row>
    <row r="27" spans="1:7" outlineLevel="1">
      <c r="E27" s="86" t="s">
        <v>39</v>
      </c>
      <c r="F27" s="99">
        <v>9934.9059670306342</v>
      </c>
      <c r="G27" s="70" t="s">
        <v>29</v>
      </c>
    </row>
    <row r="29" spans="1:7">
      <c r="A29" s="69" t="s">
        <v>40</v>
      </c>
    </row>
    <row r="30" spans="1:7" outlineLevel="1"/>
    <row r="31" spans="1:7" outlineLevel="1">
      <c r="E31" s="100" t="s">
        <v>41</v>
      </c>
      <c r="F31" s="101">
        <v>104.21666666666665</v>
      </c>
      <c r="G31" s="70" t="s">
        <v>42</v>
      </c>
    </row>
    <row r="32" spans="1:7" outlineLevel="1">
      <c r="E32" s="100" t="s">
        <v>43</v>
      </c>
      <c r="F32" s="101">
        <v>123.04166666666664</v>
      </c>
      <c r="G32" s="70" t="s">
        <v>42</v>
      </c>
    </row>
    <row r="33" spans="1:7" outlineLevel="1">
      <c r="E33" s="86" t="s">
        <v>44</v>
      </c>
      <c r="F33" s="99">
        <v>7214.3005460697786</v>
      </c>
      <c r="G33" s="70" t="s">
        <v>29</v>
      </c>
    </row>
    <row r="34" spans="1:7" outlineLevel="1">
      <c r="E34" s="86" t="s">
        <v>45</v>
      </c>
      <c r="F34" s="99">
        <v>4966.5071929347978</v>
      </c>
      <c r="G34" s="70" t="s">
        <v>29</v>
      </c>
    </row>
    <row r="35" spans="1:7" outlineLevel="1">
      <c r="E35" s="86" t="s">
        <v>46</v>
      </c>
      <c r="F35" s="99">
        <v>7276.101546069779</v>
      </c>
      <c r="G35" s="70" t="s">
        <v>29</v>
      </c>
    </row>
    <row r="36" spans="1:7" outlineLevel="1">
      <c r="E36" s="86" t="s">
        <v>47</v>
      </c>
      <c r="F36" s="99">
        <v>942.73578024481446</v>
      </c>
      <c r="G36" s="70" t="s">
        <v>29</v>
      </c>
    </row>
    <row r="37" spans="1:7" outlineLevel="1">
      <c r="E37" s="86" t="s">
        <v>48</v>
      </c>
      <c r="F37" s="99">
        <v>1721.6665616983601</v>
      </c>
      <c r="G37" s="70" t="s">
        <v>29</v>
      </c>
    </row>
    <row r="38" spans="1:7" outlineLevel="1">
      <c r="E38" s="86" t="s">
        <v>49</v>
      </c>
      <c r="F38" s="99">
        <v>442.01744141846035</v>
      </c>
      <c r="G38" s="70" t="s">
        <v>50</v>
      </c>
    </row>
    <row r="39" spans="1:7" outlineLevel="1">
      <c r="E39" s="86" t="s">
        <v>51</v>
      </c>
      <c r="F39" s="99">
        <v>553.14376555959711</v>
      </c>
      <c r="G39" s="70" t="s">
        <v>50</v>
      </c>
    </row>
    <row r="41" spans="1:7">
      <c r="A41" s="69" t="s">
        <v>52</v>
      </c>
    </row>
    <row r="42" spans="1:7" outlineLevel="1"/>
    <row r="43" spans="1:7" outlineLevel="1">
      <c r="E43" s="86" t="s">
        <v>53</v>
      </c>
      <c r="F43" s="99">
        <v>83.450351424310981</v>
      </c>
      <c r="G43" s="70" t="s">
        <v>29</v>
      </c>
    </row>
    <row r="44" spans="1:7" outlineLevel="1">
      <c r="E44" s="86" t="s">
        <v>54</v>
      </c>
      <c r="F44" s="99">
        <v>173.58322650763671</v>
      </c>
      <c r="G44" s="70" t="s">
        <v>29</v>
      </c>
    </row>
    <row r="46" spans="1:7">
      <c r="A46" s="69" t="s">
        <v>55</v>
      </c>
    </row>
    <row r="47" spans="1:7" outlineLevel="1"/>
    <row r="48" spans="1:7" outlineLevel="1">
      <c r="E48" s="86" t="s">
        <v>56</v>
      </c>
      <c r="F48" s="99">
        <v>26.631990922858527</v>
      </c>
      <c r="G48" s="70" t="s">
        <v>29</v>
      </c>
    </row>
    <row r="49" spans="1:8" outlineLevel="1">
      <c r="E49" s="86" t="s">
        <v>57</v>
      </c>
      <c r="F49" s="99">
        <v>0</v>
      </c>
      <c r="G49" s="70" t="s">
        <v>29</v>
      </c>
    </row>
    <row r="50" spans="1:8" outlineLevel="1">
      <c r="E50" s="86" t="s">
        <v>58</v>
      </c>
      <c r="F50" s="99">
        <v>11.403164354622323</v>
      </c>
      <c r="G50" s="70" t="s">
        <v>29</v>
      </c>
    </row>
    <row r="51" spans="1:8" outlineLevel="1">
      <c r="E51" s="86" t="s">
        <v>59</v>
      </c>
      <c r="F51" s="99">
        <v>45.185322403356373</v>
      </c>
      <c r="G51" s="70" t="s">
        <v>29</v>
      </c>
    </row>
    <row r="52" spans="1:8" outlineLevel="1">
      <c r="E52" s="86" t="s">
        <v>60</v>
      </c>
      <c r="F52" s="99">
        <v>4.3065897930411019</v>
      </c>
      <c r="G52" s="70" t="s">
        <v>29</v>
      </c>
    </row>
    <row r="53" spans="1:8" outlineLevel="1">
      <c r="E53" s="86" t="s">
        <v>61</v>
      </c>
      <c r="F53" s="99">
        <v>0</v>
      </c>
      <c r="G53" s="70" t="s">
        <v>29</v>
      </c>
    </row>
    <row r="54" spans="1:8">
      <c r="H54" s="70">
        <v>0</v>
      </c>
    </row>
    <row r="55" spans="1:8">
      <c r="A55" s="69" t="s">
        <v>62</v>
      </c>
      <c r="F55" s="70">
        <v>0</v>
      </c>
    </row>
    <row r="56" spans="1:8" outlineLevel="1"/>
    <row r="57" spans="1:8" outlineLevel="1">
      <c r="E57" s="102" t="s">
        <v>63</v>
      </c>
      <c r="F57" s="103">
        <v>0.75923271482808929</v>
      </c>
      <c r="G57" s="70" t="s">
        <v>64</v>
      </c>
    </row>
    <row r="58" spans="1:8" outlineLevel="1">
      <c r="E58" s="102" t="s">
        <v>65</v>
      </c>
      <c r="F58" s="103">
        <v>0.78355169584240392</v>
      </c>
      <c r="G58" s="70" t="s">
        <v>64</v>
      </c>
    </row>
    <row r="59" spans="1:8" outlineLevel="1">
      <c r="E59" s="70" t="s">
        <v>66</v>
      </c>
      <c r="F59" s="98">
        <v>7064.1950000000006</v>
      </c>
      <c r="G59" s="70" t="s">
        <v>67</v>
      </c>
    </row>
    <row r="60" spans="1:8" outlineLevel="1">
      <c r="E60" s="70" t="s">
        <v>68</v>
      </c>
      <c r="F60" s="98">
        <v>4239.54</v>
      </c>
      <c r="G60" s="70" t="s">
        <v>67</v>
      </c>
    </row>
    <row r="61" spans="1:8" outlineLevel="1">
      <c r="E61" s="70" t="s">
        <v>69</v>
      </c>
      <c r="F61" s="98">
        <v>7734.86</v>
      </c>
      <c r="G61" s="70" t="s">
        <v>67</v>
      </c>
    </row>
    <row r="62" spans="1:8" outlineLevel="1">
      <c r="E62" s="70" t="s">
        <v>70</v>
      </c>
      <c r="F62" s="98">
        <v>3956.9000000000005</v>
      </c>
      <c r="G62" s="70" t="s">
        <v>67</v>
      </c>
    </row>
    <row r="64" spans="1:8">
      <c r="A64" s="69" t="s">
        <v>71</v>
      </c>
    </row>
    <row r="65" spans="1:7" outlineLevel="1"/>
    <row r="66" spans="1:7" outlineLevel="1">
      <c r="E66" s="86" t="s">
        <v>72</v>
      </c>
      <c r="F66" s="99">
        <v>321.16601876731374</v>
      </c>
      <c r="G66" s="70" t="s">
        <v>29</v>
      </c>
    </row>
    <row r="67" spans="1:7" outlineLevel="1">
      <c r="E67" s="86" t="s">
        <v>73</v>
      </c>
      <c r="F67" s="99">
        <v>512.5025772915551</v>
      </c>
      <c r="G67" s="70" t="s">
        <v>29</v>
      </c>
    </row>
    <row r="69" spans="1:7">
      <c r="A69" s="69" t="s">
        <v>74</v>
      </c>
    </row>
    <row r="70" spans="1:7" outlineLevel="1"/>
    <row r="71" spans="1:7" outlineLevel="1">
      <c r="E71" s="86" t="s">
        <v>75</v>
      </c>
      <c r="F71" s="99">
        <v>3270.1015343435379</v>
      </c>
      <c r="G71" s="70" t="s">
        <v>29</v>
      </c>
    </row>
    <row r="72" spans="1:7" outlineLevel="1">
      <c r="E72" s="86" t="s">
        <v>76</v>
      </c>
      <c r="F72" s="99">
        <v>4621.1090000000004</v>
      </c>
      <c r="G72" s="70" t="s">
        <v>29</v>
      </c>
    </row>
    <row r="73" spans="1:7" outlineLevel="1">
      <c r="E73" s="86" t="s">
        <v>77</v>
      </c>
      <c r="F73" s="99">
        <v>0</v>
      </c>
      <c r="G73" s="70" t="s">
        <v>29</v>
      </c>
    </row>
    <row r="74" spans="1:7" outlineLevel="1">
      <c r="E74" s="86" t="s">
        <v>78</v>
      </c>
      <c r="F74" s="99">
        <v>1143.5939997127266</v>
      </c>
      <c r="G74" s="70" t="s">
        <v>29</v>
      </c>
    </row>
    <row r="75" spans="1:7" outlineLevel="1">
      <c r="E75" s="86" t="s">
        <v>79</v>
      </c>
      <c r="F75" s="99">
        <v>550.4053567988251</v>
      </c>
      <c r="G75" s="70" t="s">
        <v>29</v>
      </c>
    </row>
    <row r="76" spans="1:7" outlineLevel="1">
      <c r="E76" s="86" t="s">
        <v>80</v>
      </c>
      <c r="F76" s="99">
        <v>345.89631442351464</v>
      </c>
      <c r="G76" s="70" t="s">
        <v>29</v>
      </c>
    </row>
    <row r="77" spans="1:7" outlineLevel="1">
      <c r="E77" s="86" t="s">
        <v>81</v>
      </c>
      <c r="F77" s="99">
        <v>0</v>
      </c>
      <c r="G77" s="70" t="s">
        <v>29</v>
      </c>
    </row>
    <row r="78" spans="1:7" outlineLevel="1">
      <c r="E78" s="86" t="s">
        <v>82</v>
      </c>
      <c r="F78" s="99">
        <v>0.10234157769074845</v>
      </c>
      <c r="G78" s="70" t="s">
        <v>29</v>
      </c>
    </row>
    <row r="79" spans="1:7" outlineLevel="1">
      <c r="E79" s="86" t="s">
        <v>83</v>
      </c>
      <c r="F79" s="99">
        <v>0</v>
      </c>
      <c r="G79" s="70" t="s">
        <v>29</v>
      </c>
    </row>
    <row r="80" spans="1:7" outlineLevel="1">
      <c r="E80" s="86" t="s">
        <v>84</v>
      </c>
      <c r="F80" s="99">
        <v>50.640311586713523</v>
      </c>
      <c r="G80" s="70" t="s">
        <v>29</v>
      </c>
    </row>
    <row r="81" spans="1:7" outlineLevel="1">
      <c r="E81" s="86" t="s">
        <v>85</v>
      </c>
      <c r="F81" s="99">
        <v>28.200000000000035</v>
      </c>
      <c r="G81" s="70" t="s">
        <v>29</v>
      </c>
    </row>
    <row r="82" spans="1:7" outlineLevel="1">
      <c r="E82" s="86" t="s">
        <v>86</v>
      </c>
      <c r="F82" s="99">
        <v>211.93851746327195</v>
      </c>
      <c r="G82" s="70" t="s">
        <v>29</v>
      </c>
    </row>
    <row r="83" spans="1:7" outlineLevel="1">
      <c r="E83" s="86" t="s">
        <v>87</v>
      </c>
      <c r="F83" s="99">
        <v>230.86794559914304</v>
      </c>
      <c r="G83" s="70" t="s">
        <v>29</v>
      </c>
    </row>
    <row r="84" spans="1:7" outlineLevel="1">
      <c r="E84" s="86" t="s">
        <v>88</v>
      </c>
      <c r="F84" s="99">
        <v>540.08301805219037</v>
      </c>
      <c r="G84" s="70" t="s">
        <v>29</v>
      </c>
    </row>
    <row r="85" spans="1:7" outlineLevel="1">
      <c r="E85" s="86" t="s">
        <v>89</v>
      </c>
      <c r="F85" s="99">
        <v>0</v>
      </c>
      <c r="G85" s="70" t="s">
        <v>29</v>
      </c>
    </row>
    <row r="86" spans="1:7" outlineLevel="1">
      <c r="E86" s="86" t="s">
        <v>90</v>
      </c>
      <c r="F86" s="99">
        <v>0</v>
      </c>
      <c r="G86" s="70" t="s">
        <v>29</v>
      </c>
    </row>
    <row r="87" spans="1:7" outlineLevel="1">
      <c r="E87" s="86" t="s">
        <v>91</v>
      </c>
      <c r="F87" s="99">
        <v>107.04493602752171</v>
      </c>
      <c r="G87" s="70" t="s">
        <v>29</v>
      </c>
    </row>
    <row r="88" spans="1:7" outlineLevel="1">
      <c r="E88" s="86" t="s">
        <v>92</v>
      </c>
      <c r="F88" s="99">
        <v>461.39116177941077</v>
      </c>
      <c r="G88" s="70" t="s">
        <v>29</v>
      </c>
    </row>
    <row r="90" spans="1:7">
      <c r="A90" s="69" t="s">
        <v>93</v>
      </c>
    </row>
    <row r="91" spans="1:7" outlineLevel="1"/>
    <row r="92" spans="1:7" outlineLevel="1">
      <c r="E92" s="70" t="s">
        <v>94</v>
      </c>
      <c r="F92" s="98">
        <v>1000</v>
      </c>
      <c r="G92" s="70" t="s">
        <v>95</v>
      </c>
    </row>
    <row r="93" spans="1:7">
      <c r="E93" s="70" t="s">
        <v>96</v>
      </c>
      <c r="F93" s="98">
        <v>12</v>
      </c>
      <c r="G93" s="70" t="s">
        <v>97</v>
      </c>
    </row>
    <row r="96" spans="1:7">
      <c r="B96" s="70" t="s">
        <v>98</v>
      </c>
    </row>
  </sheetData>
  <conditionalFormatting sqref="J3:S3">
    <cfRule type="cellIs" dxfId="94" priority="7" stopIfTrue="1" operator="equal">
      <formula>"Construction"</formula>
    </cfRule>
    <cfRule type="cellIs" dxfId="93" priority="8" stopIfTrue="1" operator="equal">
      <formula>"Operations"</formula>
    </cfRule>
  </conditionalFormatting>
  <conditionalFormatting sqref="J3:S3">
    <cfRule type="cellIs" dxfId="92" priority="6" operator="equal">
      <formula>"Fin Close"</formula>
    </cfRule>
  </conditionalFormatting>
  <conditionalFormatting sqref="J3:S3">
    <cfRule type="cellIs" dxfId="91" priority="4" operator="equal">
      <formula>"PPA ext."</formula>
    </cfRule>
    <cfRule type="cellIs" dxfId="90" priority="5" operator="equal">
      <formula>"Delay"</formula>
    </cfRule>
  </conditionalFormatting>
  <conditionalFormatting sqref="F2">
    <cfRule type="cellIs" dxfId="89" priority="2" stopIfTrue="1" operator="notEqual">
      <formula>0</formula>
    </cfRule>
    <cfRule type="cellIs" dxfId="88" priority="3" stopIfTrue="1" operator="equal">
      <formula>""</formula>
    </cfRule>
  </conditionalFormatting>
  <conditionalFormatting sqref="F3">
    <cfRule type="cellIs" dxfId="87" priority="1" stopIfTrue="1" operator="notEqual">
      <formula>0</formula>
    </cfRule>
  </conditionalFormatting>
  <pageMargins left="0.70866141732283472" right="0.70866141732283472" top="0.74803149606299213" bottom="0.74803149606299213" header="0.31496062992125984" footer="0.31496062992125984"/>
  <pageSetup paperSize="9" scale="50" orientation="portrait"/>
  <headerFooter>
    <oddHeader>&amp;L&amp;"-,Regular"&amp;9&amp;K63656APage &amp;P of &amp;N&amp;C&amp;"-,Regular"&amp;9&amp;K63656A&amp;F&amp;R&amp;G</oddHeader>
    <oddFooter>&amp;LSheet: &amp;A&amp;RPrinted on &amp;D at &amp;T</oddFooter>
  </headerFooter>
  <customProperties>
    <customPr name="MMSheetType" r:id="rId1"/>
  </customPropertie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outlinePr summaryBelow="0" summaryRight="0"/>
    <pageSetUpPr fitToPage="1"/>
  </sheetPr>
  <dimension ref="A1:S37"/>
  <sheetViews>
    <sheetView showGridLines="0" workbookViewId="0">
      <pane xSplit="9" ySplit="5" topLeftCell="J6" activePane="bottomRight" state="frozen"/>
      <selection pane="bottomRight"/>
      <selection pane="bottomLeft"/>
      <selection pane="topRight"/>
    </sheetView>
  </sheetViews>
  <sheetFormatPr defaultColWidth="0" defaultRowHeight="13.9" outlineLevelRow="1"/>
  <cols>
    <col min="1" max="4" width="1.5" style="70" customWidth="1"/>
    <col min="5" max="5" width="30.1640625" style="70" bestFit="1" customWidth="1"/>
    <col min="6" max="6" width="18.6640625" style="70" bestFit="1" customWidth="1"/>
    <col min="7" max="7" width="11.33203125" style="70" bestFit="1" customWidth="1"/>
    <col min="8" max="8" width="6.6640625" style="70" bestFit="1" customWidth="1"/>
    <col min="9" max="9" width="3.5" style="70" customWidth="1"/>
    <col min="10" max="19" width="11.5" style="70" bestFit="1" customWidth="1"/>
    <col min="20" max="20" width="15.1640625" style="70" hidden="1" customWidth="1"/>
    <col min="21" max="16384" width="15.1640625" style="70" hidden="1"/>
  </cols>
  <sheetData>
    <row r="1" spans="1:19" s="20" customFormat="1" ht="25.9">
      <c r="A1" s="25" t="e">
        <f ca="1" xml:space="preserve"> RIGHT(CELL("filename", A1), LEN(CELL("filename", A1)) - SEARCH("]", CELL("filename", A1)))</f>
        <v>#VALUE!</v>
      </c>
      <c r="B1" s="19"/>
      <c r="C1" s="21"/>
      <c r="D1" s="17"/>
      <c r="F1" s="18" t="str">
        <f>HYPERLINK("#Contents!A1","Go to contents")</f>
        <v>Go to contents</v>
      </c>
      <c r="H1" s="12"/>
      <c r="J1" s="12"/>
    </row>
    <row r="2" spans="1:19" s="16" customFormat="1">
      <c r="A2" s="13"/>
      <c r="B2" s="13"/>
      <c r="C2" s="23"/>
      <c r="D2" s="22"/>
      <c r="E2" s="6" t="s">
        <v>14</v>
      </c>
      <c r="F2" s="15">
        <v>0</v>
      </c>
      <c r="G2" s="14" t="s">
        <v>15</v>
      </c>
      <c r="H2" s="6"/>
      <c r="I2" s="6"/>
      <c r="J2" s="2">
        <f t="shared" ref="J2:S2" si="0" xml:space="preserve"> J$13</f>
        <v>44286</v>
      </c>
      <c r="K2" s="2">
        <f t="shared" si="0"/>
        <v>44651</v>
      </c>
      <c r="L2" s="2">
        <f t="shared" si="0"/>
        <v>45016</v>
      </c>
      <c r="M2" s="2">
        <f t="shared" si="0"/>
        <v>45382</v>
      </c>
      <c r="N2" s="2">
        <f t="shared" si="0"/>
        <v>45747</v>
      </c>
      <c r="O2" s="2">
        <f t="shared" si="0"/>
        <v>46112</v>
      </c>
      <c r="P2" s="2">
        <f t="shared" si="0"/>
        <v>46477</v>
      </c>
      <c r="Q2" s="2">
        <f t="shared" si="0"/>
        <v>46843</v>
      </c>
      <c r="R2" s="2">
        <f t="shared" si="0"/>
        <v>47208</v>
      </c>
      <c r="S2" s="2">
        <f t="shared" si="0"/>
        <v>47573</v>
      </c>
    </row>
    <row r="3" spans="1:19" s="11" customFormat="1">
      <c r="A3" s="13"/>
      <c r="B3" s="13"/>
      <c r="C3" s="23"/>
      <c r="D3" s="22"/>
      <c r="E3" s="9" t="s">
        <v>16</v>
      </c>
      <c r="F3" s="15"/>
      <c r="G3" s="14" t="s">
        <v>17</v>
      </c>
      <c r="H3" s="6"/>
      <c r="I3" s="6"/>
      <c r="J3" s="3" t="str">
        <f t="shared" ref="J3:S3" si="1" xml:space="preserve"> J$18</f>
        <v>PR19</v>
      </c>
      <c r="K3" s="3" t="str">
        <f t="shared" si="1"/>
        <v>PR19</v>
      </c>
      <c r="L3" s="3" t="str">
        <f t="shared" si="1"/>
        <v>PR19</v>
      </c>
      <c r="M3" s="3" t="str">
        <f t="shared" si="1"/>
        <v>PR19</v>
      </c>
      <c r="N3" s="3" t="str">
        <f t="shared" si="1"/>
        <v>PR19</v>
      </c>
      <c r="O3" s="3" t="str">
        <f t="shared" si="1"/>
        <v>PR24</v>
      </c>
      <c r="P3" s="3" t="str">
        <f t="shared" si="1"/>
        <v>PR24</v>
      </c>
      <c r="Q3" s="3" t="str">
        <f t="shared" si="1"/>
        <v>PR24</v>
      </c>
      <c r="R3" s="3" t="str">
        <f t="shared" si="1"/>
        <v>PR24</v>
      </c>
      <c r="S3" s="3" t="str">
        <f t="shared" si="1"/>
        <v>PR24</v>
      </c>
    </row>
    <row r="4" spans="1:19" s="10" customFormat="1">
      <c r="A4" s="13"/>
      <c r="B4" s="13"/>
      <c r="C4" s="23"/>
      <c r="D4" s="22"/>
      <c r="E4" s="6" t="s">
        <v>18</v>
      </c>
      <c r="F4" s="7"/>
      <c r="G4" s="6"/>
      <c r="H4" s="6"/>
      <c r="I4" s="6"/>
      <c r="J4" s="10">
        <f t="shared" ref="J4:S4" si="2" xml:space="preserve"> J$23</f>
        <v>1</v>
      </c>
      <c r="K4" s="10">
        <f t="shared" si="2"/>
        <v>2</v>
      </c>
      <c r="L4" s="10">
        <f t="shared" si="2"/>
        <v>3</v>
      </c>
      <c r="M4" s="10">
        <f t="shared" si="2"/>
        <v>4</v>
      </c>
      <c r="N4" s="10">
        <f t="shared" si="2"/>
        <v>5</v>
      </c>
      <c r="O4" s="10">
        <f t="shared" si="2"/>
        <v>6</v>
      </c>
      <c r="P4" s="10">
        <f t="shared" si="2"/>
        <v>7</v>
      </c>
      <c r="Q4" s="10">
        <f t="shared" si="2"/>
        <v>8</v>
      </c>
      <c r="R4" s="10">
        <f t="shared" si="2"/>
        <v>9</v>
      </c>
      <c r="S4" s="10">
        <f t="shared" si="2"/>
        <v>10</v>
      </c>
    </row>
    <row r="5" spans="1:19" s="11" customFormat="1">
      <c r="A5" s="13"/>
      <c r="B5" s="13"/>
      <c r="C5" s="23"/>
      <c r="D5" s="22"/>
      <c r="E5" s="6" t="s">
        <v>19</v>
      </c>
      <c r="F5" s="7" t="s">
        <v>20</v>
      </c>
      <c r="G5" s="7" t="s">
        <v>21</v>
      </c>
      <c r="H5" s="7" t="s">
        <v>22</v>
      </c>
      <c r="I5" s="6"/>
      <c r="J5" s="1">
        <f t="shared" ref="J5:S5" si="3" xml:space="preserve"> J$27</f>
        <v>1</v>
      </c>
      <c r="K5" s="1">
        <f t="shared" si="3"/>
        <v>2</v>
      </c>
      <c r="L5" s="1">
        <f t="shared" si="3"/>
        <v>3</v>
      </c>
      <c r="M5" s="1">
        <f t="shared" si="3"/>
        <v>4</v>
      </c>
      <c r="N5" s="1">
        <f t="shared" si="3"/>
        <v>5</v>
      </c>
      <c r="O5" s="1">
        <f t="shared" si="3"/>
        <v>6</v>
      </c>
      <c r="P5" s="1">
        <f t="shared" si="3"/>
        <v>7</v>
      </c>
      <c r="Q5" s="1">
        <f t="shared" si="3"/>
        <v>8</v>
      </c>
      <c r="R5" s="1">
        <f t="shared" si="3"/>
        <v>9</v>
      </c>
      <c r="S5" s="1">
        <f t="shared" si="3"/>
        <v>10</v>
      </c>
    </row>
    <row r="6" spans="1:19" s="9" customFormat="1">
      <c r="A6" s="7"/>
      <c r="B6" s="7"/>
      <c r="C6" s="24"/>
      <c r="F6" s="7"/>
      <c r="G6" s="7"/>
      <c r="H6" s="7"/>
    </row>
    <row r="9" spans="1:19" collapsed="1">
      <c r="A9" s="69" t="s">
        <v>99</v>
      </c>
    </row>
    <row r="10" spans="1:19" hidden="1" outlineLevel="1">
      <c r="B10" s="69" t="s">
        <v>100</v>
      </c>
    </row>
    <row r="11" spans="1:19" hidden="1" outlineLevel="1">
      <c r="A11" s="71"/>
      <c r="B11" s="71"/>
      <c r="C11" s="71"/>
      <c r="D11" s="71"/>
      <c r="E11" s="72" t="str">
        <f xml:space="preserve">  InpS!E$93</f>
        <v>Months per period (Primary)</v>
      </c>
      <c r="F11" s="72">
        <f xml:space="preserve">  InpS!F$93</f>
        <v>12</v>
      </c>
      <c r="G11" s="72" t="str">
        <f xml:space="preserve">  InpS!G$93</f>
        <v>Months</v>
      </c>
      <c r="M11" s="73"/>
    </row>
    <row r="12" spans="1:19" hidden="1" outlineLevel="1">
      <c r="E12" s="74" t="str">
        <f t="shared" ref="E12:S12" si="4" xml:space="preserve">  E$34</f>
        <v>Model period start</v>
      </c>
      <c r="F12" s="74">
        <f t="shared" si="4"/>
        <v>0</v>
      </c>
      <c r="G12" s="74" t="str">
        <f t="shared" si="4"/>
        <v>date</v>
      </c>
      <c r="H12" s="74">
        <f t="shared" si="4"/>
        <v>0</v>
      </c>
      <c r="I12" s="74">
        <f t="shared" si="4"/>
        <v>0</v>
      </c>
      <c r="J12" s="74">
        <f t="shared" si="4"/>
        <v>43922</v>
      </c>
      <c r="K12" s="74">
        <f t="shared" si="4"/>
        <v>44287</v>
      </c>
      <c r="L12" s="74">
        <f t="shared" si="4"/>
        <v>44652</v>
      </c>
      <c r="M12" s="74">
        <f t="shared" si="4"/>
        <v>45017</v>
      </c>
      <c r="N12" s="74">
        <f t="shared" si="4"/>
        <v>45383</v>
      </c>
      <c r="O12" s="74">
        <f t="shared" si="4"/>
        <v>45748</v>
      </c>
      <c r="P12" s="74">
        <f t="shared" si="4"/>
        <v>46113</v>
      </c>
      <c r="Q12" s="74">
        <f t="shared" si="4"/>
        <v>46478</v>
      </c>
      <c r="R12" s="74">
        <f t="shared" si="4"/>
        <v>46844</v>
      </c>
      <c r="S12" s="74">
        <f t="shared" si="4"/>
        <v>47209</v>
      </c>
    </row>
    <row r="13" spans="1:19" hidden="1" outlineLevel="1">
      <c r="A13" s="75"/>
      <c r="B13" s="75"/>
      <c r="C13" s="75"/>
      <c r="D13" s="75"/>
      <c r="E13" s="75" t="s">
        <v>100</v>
      </c>
      <c r="F13" s="75"/>
      <c r="G13" s="75" t="s">
        <v>25</v>
      </c>
      <c r="H13" s="75"/>
      <c r="I13" s="75"/>
      <c r="J13" s="76">
        <f t="shared" ref="J13:S13" si="5" xml:space="preserve">  EDATE( J12, $F11 ) - 1</f>
        <v>44286</v>
      </c>
      <c r="K13" s="76">
        <f t="shared" si="5"/>
        <v>44651</v>
      </c>
      <c r="L13" s="76">
        <f t="shared" si="5"/>
        <v>45016</v>
      </c>
      <c r="M13" s="76">
        <f t="shared" si="5"/>
        <v>45382</v>
      </c>
      <c r="N13" s="76">
        <f t="shared" si="5"/>
        <v>45747</v>
      </c>
      <c r="O13" s="76">
        <f t="shared" si="5"/>
        <v>46112</v>
      </c>
      <c r="P13" s="76">
        <f t="shared" si="5"/>
        <v>46477</v>
      </c>
      <c r="Q13" s="76">
        <f t="shared" si="5"/>
        <v>46843</v>
      </c>
      <c r="R13" s="76">
        <f t="shared" si="5"/>
        <v>47208</v>
      </c>
      <c r="S13" s="76">
        <f t="shared" si="5"/>
        <v>47573</v>
      </c>
    </row>
    <row r="14" spans="1:19" hidden="1" outlineLevel="1"/>
    <row r="15" spans="1:19" hidden="1" outlineLevel="1"/>
    <row r="16" spans="1:19" hidden="1" outlineLevel="1">
      <c r="B16" s="69" t="s">
        <v>16</v>
      </c>
    </row>
    <row r="17" spans="1:19" hidden="1" outlineLevel="1">
      <c r="E17" s="77" t="str">
        <f t="shared" ref="E17:S17" si="6" xml:space="preserve">  E$27</f>
        <v>Period number</v>
      </c>
      <c r="F17" s="77">
        <f t="shared" si="6"/>
        <v>0</v>
      </c>
      <c r="G17" s="77" t="str">
        <f t="shared" si="6"/>
        <v>Counter</v>
      </c>
      <c r="H17" s="77">
        <f t="shared" si="6"/>
        <v>0</v>
      </c>
      <c r="I17" s="77">
        <f t="shared" si="6"/>
        <v>0</v>
      </c>
      <c r="J17" s="77">
        <f t="shared" si="6"/>
        <v>1</v>
      </c>
      <c r="K17" s="77">
        <f t="shared" si="6"/>
        <v>2</v>
      </c>
      <c r="L17" s="77">
        <f t="shared" si="6"/>
        <v>3</v>
      </c>
      <c r="M17" s="77">
        <f t="shared" si="6"/>
        <v>4</v>
      </c>
      <c r="N17" s="77">
        <f t="shared" si="6"/>
        <v>5</v>
      </c>
      <c r="O17" s="77">
        <f t="shared" si="6"/>
        <v>6</v>
      </c>
      <c r="P17" s="77">
        <f t="shared" si="6"/>
        <v>7</v>
      </c>
      <c r="Q17" s="77">
        <f t="shared" si="6"/>
        <v>8</v>
      </c>
      <c r="R17" s="77">
        <f t="shared" si="6"/>
        <v>9</v>
      </c>
      <c r="S17" s="77">
        <f t="shared" si="6"/>
        <v>10</v>
      </c>
    </row>
    <row r="18" spans="1:19" hidden="1" outlineLevel="1">
      <c r="A18" s="75"/>
      <c r="B18" s="75"/>
      <c r="C18" s="75"/>
      <c r="D18" s="75"/>
      <c r="E18" s="75" t="s">
        <v>16</v>
      </c>
      <c r="F18" s="75"/>
      <c r="G18" s="75"/>
      <c r="H18" s="78">
        <f xml:space="preserve"> SUM( J18:S18 )</f>
        <v>0</v>
      </c>
      <c r="I18" s="75"/>
      <c r="J18" s="78" t="str">
        <f t="shared" ref="J18:S18" si="7" xml:space="preserve">  IF( J17 &lt;= 5, "PR19", "PR24" )</f>
        <v>PR19</v>
      </c>
      <c r="K18" s="78" t="str">
        <f t="shared" si="7"/>
        <v>PR19</v>
      </c>
      <c r="L18" s="78" t="str">
        <f t="shared" si="7"/>
        <v>PR19</v>
      </c>
      <c r="M18" s="78" t="str">
        <f t="shared" si="7"/>
        <v>PR19</v>
      </c>
      <c r="N18" s="78" t="str">
        <f t="shared" si="7"/>
        <v>PR19</v>
      </c>
      <c r="O18" s="78" t="str">
        <f t="shared" si="7"/>
        <v>PR24</v>
      </c>
      <c r="P18" s="78" t="str">
        <f t="shared" si="7"/>
        <v>PR24</v>
      </c>
      <c r="Q18" s="78" t="str">
        <f t="shared" si="7"/>
        <v>PR24</v>
      </c>
      <c r="R18" s="78" t="str">
        <f t="shared" si="7"/>
        <v>PR24</v>
      </c>
      <c r="S18" s="78" t="str">
        <f t="shared" si="7"/>
        <v>PR24</v>
      </c>
    </row>
    <row r="19" spans="1:19" hidden="1" outlineLevel="1"/>
    <row r="20" spans="1:19" hidden="1" outlineLevel="1"/>
    <row r="21" spans="1:19" hidden="1" outlineLevel="1">
      <c r="B21" s="69" t="s">
        <v>18</v>
      </c>
    </row>
    <row r="22" spans="1:19" hidden="1" outlineLevel="1">
      <c r="E22" s="77" t="str">
        <f t="shared" ref="E22:S22" si="8" xml:space="preserve">  E$27</f>
        <v>Period number</v>
      </c>
      <c r="F22" s="77">
        <f t="shared" si="8"/>
        <v>0</v>
      </c>
      <c r="G22" s="77" t="str">
        <f t="shared" si="8"/>
        <v>Counter</v>
      </c>
      <c r="H22" s="77">
        <f t="shared" si="8"/>
        <v>0</v>
      </c>
      <c r="I22" s="77">
        <f t="shared" si="8"/>
        <v>0</v>
      </c>
      <c r="J22" s="77">
        <f t="shared" si="8"/>
        <v>1</v>
      </c>
      <c r="K22" s="77">
        <f t="shared" si="8"/>
        <v>2</v>
      </c>
      <c r="L22" s="77">
        <f t="shared" si="8"/>
        <v>3</v>
      </c>
      <c r="M22" s="77">
        <f t="shared" si="8"/>
        <v>4</v>
      </c>
      <c r="N22" s="77">
        <f t="shared" si="8"/>
        <v>5</v>
      </c>
      <c r="O22" s="77">
        <f t="shared" si="8"/>
        <v>6</v>
      </c>
      <c r="P22" s="77">
        <f t="shared" si="8"/>
        <v>7</v>
      </c>
      <c r="Q22" s="77">
        <f t="shared" si="8"/>
        <v>8</v>
      </c>
      <c r="R22" s="77">
        <f t="shared" si="8"/>
        <v>9</v>
      </c>
      <c r="S22" s="77">
        <f t="shared" si="8"/>
        <v>10</v>
      </c>
    </row>
    <row r="23" spans="1:19" hidden="1" outlineLevel="1">
      <c r="A23" s="75"/>
      <c r="B23" s="75"/>
      <c r="C23" s="75"/>
      <c r="D23" s="75"/>
      <c r="E23" s="75" t="s">
        <v>18</v>
      </c>
      <c r="F23" s="75"/>
      <c r="G23" s="75" t="s">
        <v>101</v>
      </c>
      <c r="H23" s="75"/>
      <c r="I23" s="75"/>
      <c r="J23" s="79">
        <f t="shared" ref="J23:S23" si="9" xml:space="preserve">  J22</f>
        <v>1</v>
      </c>
      <c r="K23" s="79">
        <f t="shared" si="9"/>
        <v>2</v>
      </c>
      <c r="L23" s="79">
        <f t="shared" si="9"/>
        <v>3</v>
      </c>
      <c r="M23" s="79">
        <f t="shared" si="9"/>
        <v>4</v>
      </c>
      <c r="N23" s="79">
        <f t="shared" si="9"/>
        <v>5</v>
      </c>
      <c r="O23" s="79">
        <f t="shared" si="9"/>
        <v>6</v>
      </c>
      <c r="P23" s="79">
        <f t="shared" si="9"/>
        <v>7</v>
      </c>
      <c r="Q23" s="79">
        <f t="shared" si="9"/>
        <v>8</v>
      </c>
      <c r="R23" s="79">
        <f t="shared" si="9"/>
        <v>9</v>
      </c>
      <c r="S23" s="79">
        <f t="shared" si="9"/>
        <v>10</v>
      </c>
    </row>
    <row r="24" spans="1:19" hidden="1" outlineLevel="1"/>
    <row r="25" spans="1:19" hidden="1" outlineLevel="1"/>
    <row r="26" spans="1:19" hidden="1" outlineLevel="1">
      <c r="B26" s="69" t="s">
        <v>102</v>
      </c>
    </row>
    <row r="27" spans="1:19" hidden="1" outlineLevel="1">
      <c r="A27" s="75"/>
      <c r="B27" s="75"/>
      <c r="C27" s="75"/>
      <c r="D27" s="75"/>
      <c r="E27" s="75" t="s">
        <v>102</v>
      </c>
      <c r="F27" s="75"/>
      <c r="G27" s="75" t="s">
        <v>101</v>
      </c>
      <c r="H27" s="75"/>
      <c r="I27" s="75"/>
      <c r="J27" s="79">
        <f t="shared" ref="J27:S27" si="10" xml:space="preserve">  I27 + 1</f>
        <v>1</v>
      </c>
      <c r="K27" s="79">
        <f t="shared" si="10"/>
        <v>2</v>
      </c>
      <c r="L27" s="79">
        <f t="shared" si="10"/>
        <v>3</v>
      </c>
      <c r="M27" s="79">
        <f t="shared" si="10"/>
        <v>4</v>
      </c>
      <c r="N27" s="79">
        <f t="shared" si="10"/>
        <v>5</v>
      </c>
      <c r="O27" s="79">
        <f t="shared" si="10"/>
        <v>6</v>
      </c>
      <c r="P27" s="79">
        <f t="shared" si="10"/>
        <v>7</v>
      </c>
      <c r="Q27" s="79">
        <f t="shared" si="10"/>
        <v>8</v>
      </c>
      <c r="R27" s="79">
        <f t="shared" si="10"/>
        <v>9</v>
      </c>
      <c r="S27" s="79">
        <f t="shared" si="10"/>
        <v>10</v>
      </c>
    </row>
    <row r="28" spans="1:19" hidden="1" outlineLevel="1"/>
    <row r="30" spans="1:19">
      <c r="B30" s="69" t="s">
        <v>103</v>
      </c>
    </row>
    <row r="31" spans="1:19">
      <c r="A31" s="71"/>
      <c r="B31" s="71"/>
      <c r="C31" s="71"/>
      <c r="D31" s="71"/>
      <c r="E31" s="80" t="str">
        <f xml:space="preserve">  InpS!E$10</f>
        <v>Start date</v>
      </c>
      <c r="F31" s="80">
        <f xml:space="preserve">  InpS!F$10</f>
        <v>43922</v>
      </c>
      <c r="G31" s="80" t="str">
        <f xml:space="preserve">  InpS!G$10</f>
        <v>date</v>
      </c>
      <c r="M31" s="74"/>
    </row>
    <row r="32" spans="1:19">
      <c r="A32" s="71"/>
      <c r="B32" s="71"/>
      <c r="C32" s="71"/>
      <c r="D32" s="71"/>
      <c r="E32" s="72" t="str">
        <f xml:space="preserve">  InpS!E$93</f>
        <v>Months per period (Primary)</v>
      </c>
      <c r="F32" s="72">
        <f xml:space="preserve">  InpS!F$93</f>
        <v>12</v>
      </c>
      <c r="G32" s="72" t="str">
        <f xml:space="preserve">  InpS!G$93</f>
        <v>Months</v>
      </c>
      <c r="M32" s="73"/>
    </row>
    <row r="33" spans="2:19">
      <c r="E33" s="77" t="str">
        <f t="shared" ref="E33:S33" si="11" xml:space="preserve">  E$27</f>
        <v>Period number</v>
      </c>
      <c r="F33" s="77">
        <f t="shared" si="11"/>
        <v>0</v>
      </c>
      <c r="G33" s="77" t="str">
        <f t="shared" si="11"/>
        <v>Counter</v>
      </c>
      <c r="H33" s="77">
        <f t="shared" si="11"/>
        <v>0</v>
      </c>
      <c r="I33" s="77">
        <f t="shared" si="11"/>
        <v>0</v>
      </c>
      <c r="J33" s="77">
        <f t="shared" si="11"/>
        <v>1</v>
      </c>
      <c r="K33" s="77">
        <f t="shared" si="11"/>
        <v>2</v>
      </c>
      <c r="L33" s="77">
        <f t="shared" si="11"/>
        <v>3</v>
      </c>
      <c r="M33" s="77">
        <f t="shared" si="11"/>
        <v>4</v>
      </c>
      <c r="N33" s="77">
        <f t="shared" si="11"/>
        <v>5</v>
      </c>
      <c r="O33" s="77">
        <f t="shared" si="11"/>
        <v>6</v>
      </c>
      <c r="P33" s="77">
        <f t="shared" si="11"/>
        <v>7</v>
      </c>
      <c r="Q33" s="77">
        <f t="shared" si="11"/>
        <v>8</v>
      </c>
      <c r="R33" s="77">
        <f t="shared" si="11"/>
        <v>9</v>
      </c>
      <c r="S33" s="77">
        <f t="shared" si="11"/>
        <v>10</v>
      </c>
    </row>
    <row r="34" spans="2:19">
      <c r="E34" s="70" t="s">
        <v>103</v>
      </c>
      <c r="G34" s="70" t="s">
        <v>25</v>
      </c>
      <c r="J34" s="74">
        <f t="shared" ref="J34:S34" si="12" xml:space="preserve">  IF( J33 = 1, $F31, EDATE( I34, $F32 ) )</f>
        <v>43922</v>
      </c>
      <c r="K34" s="74">
        <f t="shared" si="12"/>
        <v>44287</v>
      </c>
      <c r="L34" s="74">
        <f t="shared" si="12"/>
        <v>44652</v>
      </c>
      <c r="M34" s="74">
        <f t="shared" si="12"/>
        <v>45017</v>
      </c>
      <c r="N34" s="74">
        <f t="shared" si="12"/>
        <v>45383</v>
      </c>
      <c r="O34" s="74">
        <f t="shared" si="12"/>
        <v>45748</v>
      </c>
      <c r="P34" s="74">
        <f t="shared" si="12"/>
        <v>46113</v>
      </c>
      <c r="Q34" s="74">
        <f t="shared" si="12"/>
        <v>46478</v>
      </c>
      <c r="R34" s="74">
        <f t="shared" si="12"/>
        <v>46844</v>
      </c>
      <c r="S34" s="74">
        <f t="shared" si="12"/>
        <v>47209</v>
      </c>
    </row>
    <row r="37" spans="2:19">
      <c r="B37" s="70" t="s">
        <v>98</v>
      </c>
    </row>
  </sheetData>
  <conditionalFormatting sqref="J3:S3">
    <cfRule type="cellIs" dxfId="86" priority="12" stopIfTrue="1" operator="equal">
      <formula>"Construction"</formula>
    </cfRule>
    <cfRule type="cellIs" dxfId="85" priority="13" stopIfTrue="1" operator="equal">
      <formula>"Operations"</formula>
    </cfRule>
  </conditionalFormatting>
  <conditionalFormatting sqref="J3:S3">
    <cfRule type="cellIs" dxfId="84" priority="11" operator="equal">
      <formula>"Fin Close"</formula>
    </cfRule>
  </conditionalFormatting>
  <conditionalFormatting sqref="J3:S3">
    <cfRule type="cellIs" dxfId="83" priority="9" operator="equal">
      <formula>"PPA ext."</formula>
    </cfRule>
    <cfRule type="cellIs" dxfId="82" priority="10" operator="equal">
      <formula>"Delay"</formula>
    </cfRule>
  </conditionalFormatting>
  <conditionalFormatting sqref="F2">
    <cfRule type="cellIs" dxfId="81" priority="2" stopIfTrue="1" operator="notEqual">
      <formula>0</formula>
    </cfRule>
    <cfRule type="cellIs" dxfId="80" priority="3" stopIfTrue="1" operator="equal">
      <formula>""</formula>
    </cfRule>
  </conditionalFormatting>
  <conditionalFormatting sqref="F3">
    <cfRule type="cellIs" dxfId="79" priority="1" stopIfTrue="1" operator="notEqual">
      <formula>0</formula>
    </cfRule>
  </conditionalFormatting>
  <pageMargins left="0.70866141732283472" right="0.70866141732283472" top="0.74803149606299213" bottom="0.74803149606299213" header="0.31496062992125984" footer="0.31496062992125984"/>
  <pageSetup paperSize="9" scale="50" orientation="portrait" r:id="rId1"/>
  <headerFooter>
    <oddHeader>&amp;L&amp;"-,Regular"&amp;9&amp;K63656APage &amp;P of &amp;N&amp;C&amp;"-,Regular"&amp;9&amp;K63656A&amp;F&amp;R&amp;G</oddHeader>
    <oddFooter>&amp;LSheet: &amp;A&amp;RPrinted on &amp;D at &amp;T</oddFooter>
  </headerFooter>
  <customProperties>
    <customPr name="MMGroup" r:id="rId2"/>
    <customPr name="MMSheetType" r:id="rId3"/>
    <customPr name="MMTimeAxis" r:id="rId4"/>
  </customPropertie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outlinePr summaryBelow="0" summaryRight="0"/>
    <pageSetUpPr fitToPage="1"/>
  </sheetPr>
  <dimension ref="A1:S115"/>
  <sheetViews>
    <sheetView showGridLines="0" workbookViewId="0">
      <pane xSplit="9" ySplit="5" topLeftCell="J24" activePane="bottomRight" state="frozen"/>
      <selection pane="bottomRight" activeCell="J43" sqref="J43"/>
      <selection pane="bottomLeft"/>
      <selection pane="topRight"/>
    </sheetView>
  </sheetViews>
  <sheetFormatPr defaultColWidth="0" defaultRowHeight="13.9"/>
  <cols>
    <col min="1" max="4" width="1.5" style="70" customWidth="1"/>
    <col min="5" max="5" width="58.33203125" style="70" bestFit="1" customWidth="1"/>
    <col min="6" max="6" width="18.6640625" style="70" bestFit="1" customWidth="1"/>
    <col min="7" max="7" width="17" style="70" bestFit="1" customWidth="1"/>
    <col min="8" max="8" width="6.6640625" style="70" bestFit="1" customWidth="1"/>
    <col min="9" max="9" width="3.5" style="70" customWidth="1"/>
    <col min="10" max="19" width="11.1640625" style="70" bestFit="1" customWidth="1"/>
    <col min="20" max="20" width="15.1640625" style="70" hidden="1" customWidth="1"/>
    <col min="21" max="16384" width="15.1640625" style="70" hidden="1"/>
  </cols>
  <sheetData>
    <row r="1" spans="1:19" s="20" customFormat="1" ht="25.9">
      <c r="A1" s="25" t="e">
        <f ca="1" xml:space="preserve"> RIGHT(CELL("filename", A1), LEN(CELL("filename", A1)) - SEARCH("]", CELL("filename", A1)))</f>
        <v>#VALUE!</v>
      </c>
      <c r="B1" s="19"/>
      <c r="C1" s="21"/>
      <c r="D1" s="17"/>
      <c r="F1" s="18" t="str">
        <f>HYPERLINK("#Contents!A1","Go to contents")</f>
        <v>Go to contents</v>
      </c>
      <c r="H1" s="12"/>
      <c r="J1" s="12"/>
    </row>
    <row r="2" spans="1:19" s="16" customFormat="1">
      <c r="A2" s="13"/>
      <c r="B2" s="13"/>
      <c r="C2" s="23"/>
      <c r="D2" s="22"/>
      <c r="E2" s="6" t="s">
        <v>14</v>
      </c>
      <c r="F2" s="15">
        <v>0</v>
      </c>
      <c r="G2" s="14" t="s">
        <v>15</v>
      </c>
      <c r="H2" s="6"/>
      <c r="I2" s="6"/>
      <c r="J2" s="2">
        <f xml:space="preserve"> Time!J$13</f>
        <v>44286</v>
      </c>
      <c r="K2" s="2">
        <f xml:space="preserve"> Time!K$13</f>
        <v>44651</v>
      </c>
      <c r="L2" s="2">
        <f xml:space="preserve"> Time!L$13</f>
        <v>45016</v>
      </c>
      <c r="M2" s="2">
        <f xml:space="preserve"> Time!M$13</f>
        <v>45382</v>
      </c>
      <c r="N2" s="2">
        <f xml:space="preserve"> Time!N$13</f>
        <v>45747</v>
      </c>
      <c r="O2" s="2">
        <f xml:space="preserve"> Time!O$13</f>
        <v>46112</v>
      </c>
      <c r="P2" s="2">
        <f xml:space="preserve"> Time!P$13</f>
        <v>46477</v>
      </c>
      <c r="Q2" s="2">
        <f xml:space="preserve"> Time!Q$13</f>
        <v>46843</v>
      </c>
      <c r="R2" s="2">
        <f xml:space="preserve"> Time!R$13</f>
        <v>47208</v>
      </c>
      <c r="S2" s="2">
        <f xml:space="preserve"> Time!S$13</f>
        <v>47573</v>
      </c>
    </row>
    <row r="3" spans="1:19" s="11" customFormat="1">
      <c r="A3" s="13"/>
      <c r="B3" s="13"/>
      <c r="C3" s="23"/>
      <c r="D3" s="22"/>
      <c r="E3" s="9" t="s">
        <v>16</v>
      </c>
      <c r="F3" s="15"/>
      <c r="G3" s="14" t="s">
        <v>17</v>
      </c>
      <c r="H3" s="6"/>
      <c r="I3" s="6"/>
      <c r="J3" s="3" t="str">
        <f xml:space="preserve"> Time!J$18</f>
        <v>PR19</v>
      </c>
      <c r="K3" s="3" t="str">
        <f xml:space="preserve"> Time!K$18</f>
        <v>PR19</v>
      </c>
      <c r="L3" s="3" t="str">
        <f xml:space="preserve"> Time!L$18</f>
        <v>PR19</v>
      </c>
      <c r="M3" s="3" t="str">
        <f xml:space="preserve"> Time!M$18</f>
        <v>PR19</v>
      </c>
      <c r="N3" s="3" t="str">
        <f xml:space="preserve"> Time!N$18</f>
        <v>PR19</v>
      </c>
      <c r="O3" s="3" t="str">
        <f xml:space="preserve"> Time!O$18</f>
        <v>PR24</v>
      </c>
      <c r="P3" s="3" t="str">
        <f xml:space="preserve"> Time!P$18</f>
        <v>PR24</v>
      </c>
      <c r="Q3" s="3" t="str">
        <f xml:space="preserve"> Time!Q$18</f>
        <v>PR24</v>
      </c>
      <c r="R3" s="3" t="str">
        <f xml:space="preserve"> Time!R$18</f>
        <v>PR24</v>
      </c>
      <c r="S3" s="3" t="str">
        <f xml:space="preserve"> Time!S$18</f>
        <v>PR24</v>
      </c>
    </row>
    <row r="4" spans="1:19" s="10" customFormat="1">
      <c r="A4" s="13"/>
      <c r="B4" s="13"/>
      <c r="C4" s="23"/>
      <c r="D4" s="22"/>
      <c r="E4" s="6" t="s">
        <v>18</v>
      </c>
      <c r="F4" s="7"/>
      <c r="G4" s="6"/>
      <c r="H4" s="6"/>
      <c r="I4" s="6"/>
      <c r="J4" s="10">
        <f xml:space="preserve"> Time!J$23</f>
        <v>1</v>
      </c>
      <c r="K4" s="10">
        <f xml:space="preserve"> Time!K$23</f>
        <v>2</v>
      </c>
      <c r="L4" s="10">
        <f xml:space="preserve"> Time!L$23</f>
        <v>3</v>
      </c>
      <c r="M4" s="10">
        <f xml:space="preserve"> Time!M$23</f>
        <v>4</v>
      </c>
      <c r="N4" s="10">
        <f xml:space="preserve"> Time!N$23</f>
        <v>5</v>
      </c>
      <c r="O4" s="10">
        <f xml:space="preserve"> Time!O$23</f>
        <v>6</v>
      </c>
      <c r="P4" s="10">
        <f xml:space="preserve"> Time!P$23</f>
        <v>7</v>
      </c>
      <c r="Q4" s="10">
        <f xml:space="preserve"> Time!Q$23</f>
        <v>8</v>
      </c>
      <c r="R4" s="10">
        <f xml:space="preserve"> Time!R$23</f>
        <v>9</v>
      </c>
      <c r="S4" s="10">
        <f xml:space="preserve"> Time!S$23</f>
        <v>10</v>
      </c>
    </row>
    <row r="5" spans="1:19" s="11" customFormat="1">
      <c r="A5" s="13"/>
      <c r="B5" s="13"/>
      <c r="C5" s="23"/>
      <c r="D5" s="22"/>
      <c r="E5" s="6" t="s">
        <v>19</v>
      </c>
      <c r="F5" s="7" t="s">
        <v>20</v>
      </c>
      <c r="G5" s="7" t="s">
        <v>21</v>
      </c>
      <c r="H5" s="7" t="s">
        <v>22</v>
      </c>
      <c r="I5" s="6"/>
      <c r="J5" s="1">
        <f xml:space="preserve"> Time!J$27</f>
        <v>1</v>
      </c>
      <c r="K5" s="1">
        <f xml:space="preserve"> Time!K$27</f>
        <v>2</v>
      </c>
      <c r="L5" s="1">
        <f xml:space="preserve"> Time!L$27</f>
        <v>3</v>
      </c>
      <c r="M5" s="1">
        <f xml:space="preserve"> Time!M$27</f>
        <v>4</v>
      </c>
      <c r="N5" s="1">
        <f xml:space="preserve"> Time!N$27</f>
        <v>5</v>
      </c>
      <c r="O5" s="1">
        <f xml:space="preserve"> Time!O$27</f>
        <v>6</v>
      </c>
      <c r="P5" s="1">
        <f xml:space="preserve"> Time!P$27</f>
        <v>7</v>
      </c>
      <c r="Q5" s="1">
        <f xml:space="preserve"> Time!Q$27</f>
        <v>8</v>
      </c>
      <c r="R5" s="1">
        <f xml:space="preserve"> Time!R$27</f>
        <v>9</v>
      </c>
      <c r="S5" s="1">
        <f xml:space="preserve"> Time!S$27</f>
        <v>10</v>
      </c>
    </row>
    <row r="6" spans="1:19" s="9" customFormat="1">
      <c r="A6" s="7"/>
      <c r="B6" s="7"/>
      <c r="C6" s="24"/>
      <c r="F6" s="7"/>
      <c r="G6" s="7"/>
      <c r="H6" s="7"/>
    </row>
    <row r="8" spans="1:19">
      <c r="B8" s="69" t="s">
        <v>104</v>
      </c>
    </row>
    <row r="9" spans="1:19">
      <c r="A9" s="71"/>
      <c r="B9" s="71"/>
      <c r="C9" s="71"/>
      <c r="D9" s="71"/>
      <c r="E9" s="88" t="str">
        <f xml:space="preserve">  InpS!E$15</f>
        <v>Pre-inflation average totex PR19</v>
      </c>
      <c r="F9" s="88">
        <f xml:space="preserve">  InpS!F$15</f>
        <v>837.3239296467807</v>
      </c>
      <c r="G9" s="88" t="str">
        <f xml:space="preserve">  InpS!G$15</f>
        <v>£m</v>
      </c>
      <c r="M9" s="89"/>
    </row>
    <row r="10" spans="1:19">
      <c r="A10" s="71"/>
      <c r="B10" s="71"/>
      <c r="C10" s="71"/>
      <c r="D10" s="71"/>
      <c r="E10" s="90" t="str">
        <f xml:space="preserve">  Wholesale!E$11</f>
        <v>CPIH factor</v>
      </c>
      <c r="F10" s="90">
        <f xml:space="preserve">  Wholesale!F$11</f>
        <v>1.1806332960179113</v>
      </c>
      <c r="G10" s="90" t="str">
        <f xml:space="preserve">  Wholesale!G$11</f>
        <v>factor</v>
      </c>
      <c r="M10" s="91"/>
    </row>
    <row r="11" spans="1:19">
      <c r="E11" s="70" t="s">
        <v>104</v>
      </c>
      <c r="F11" s="89">
        <f xml:space="preserve">  $F9 * $F10</f>
        <v>988.57251089354838</v>
      </c>
      <c r="G11" s="70" t="s">
        <v>29</v>
      </c>
      <c r="M11" s="89"/>
    </row>
    <row r="14" spans="1:19">
      <c r="B14" s="69" t="s">
        <v>105</v>
      </c>
    </row>
    <row r="15" spans="1:19">
      <c r="A15" s="71"/>
      <c r="B15" s="71"/>
      <c r="C15" s="71"/>
      <c r="D15" s="71"/>
      <c r="E15" s="88" t="str">
        <f xml:space="preserve">  InpS!E$17</f>
        <v>Pre-inflation average PAYG PR19</v>
      </c>
      <c r="F15" s="88">
        <f xml:space="preserve">  InpS!F$17</f>
        <v>496.82769735131916</v>
      </c>
      <c r="G15" s="88" t="str">
        <f xml:space="preserve">  InpS!G$17</f>
        <v>£m</v>
      </c>
      <c r="M15" s="89"/>
    </row>
    <row r="16" spans="1:19">
      <c r="A16" s="71"/>
      <c r="B16" s="71"/>
      <c r="C16" s="71"/>
      <c r="D16" s="71"/>
      <c r="E16" s="90" t="str">
        <f xml:space="preserve">  Wholesale!E$11</f>
        <v>CPIH factor</v>
      </c>
      <c r="F16" s="90">
        <f xml:space="preserve">  Wholesale!F$11</f>
        <v>1.1806332960179113</v>
      </c>
      <c r="G16" s="90" t="str">
        <f xml:space="preserve">  Wholesale!G$11</f>
        <v>factor</v>
      </c>
      <c r="M16" s="91"/>
    </row>
    <row r="17" spans="1:13">
      <c r="E17" s="70" t="s">
        <v>105</v>
      </c>
      <c r="F17" s="89">
        <f xml:space="preserve">  $F15 * $F16</f>
        <v>586.57132187687728</v>
      </c>
      <c r="G17" s="70" t="s">
        <v>29</v>
      </c>
      <c r="M17" s="89"/>
    </row>
    <row r="20" spans="1:13">
      <c r="B20" s="69" t="s">
        <v>106</v>
      </c>
    </row>
    <row r="21" spans="1:13">
      <c r="A21" s="71"/>
      <c r="B21" s="71"/>
      <c r="C21" s="71"/>
      <c r="D21" s="71"/>
      <c r="E21" s="88" t="str">
        <f xml:space="preserve">  InpS!E$18</f>
        <v>Average PAYG PR24</v>
      </c>
      <c r="F21" s="88">
        <f xml:space="preserve">  InpS!F$18</f>
        <v>597.62175770921317</v>
      </c>
      <c r="G21" s="88" t="str">
        <f xml:space="preserve">  InpS!G$18</f>
        <v>£m</v>
      </c>
      <c r="M21" s="89"/>
    </row>
    <row r="22" spans="1:13">
      <c r="E22" s="89" t="str">
        <f t="shared" ref="E22:G22" si="0" xml:space="preserve">  E$17</f>
        <v>Average PAYG PR19</v>
      </c>
      <c r="F22" s="89">
        <f t="shared" si="0"/>
        <v>586.57132187687728</v>
      </c>
      <c r="G22" s="89" t="str">
        <f t="shared" si="0"/>
        <v>£m</v>
      </c>
      <c r="M22" s="89"/>
    </row>
    <row r="23" spans="1:13">
      <c r="E23" s="70" t="s">
        <v>106</v>
      </c>
      <c r="F23" s="89">
        <f xml:space="preserve">  $F21 - $F22</f>
        <v>11.050435832335893</v>
      </c>
      <c r="G23" s="70" t="s">
        <v>29</v>
      </c>
      <c r="M23" s="89"/>
    </row>
    <row r="26" spans="1:13">
      <c r="B26" s="69" t="s">
        <v>107</v>
      </c>
    </row>
    <row r="27" spans="1:13">
      <c r="E27" s="89" t="str">
        <f t="shared" ref="E27:G27" si="1" xml:space="preserve">  E$17</f>
        <v>Average PAYG PR19</v>
      </c>
      <c r="F27" s="89">
        <f t="shared" si="1"/>
        <v>586.57132187687728</v>
      </c>
      <c r="G27" s="89" t="str">
        <f t="shared" si="1"/>
        <v>£m</v>
      </c>
      <c r="M27" s="89"/>
    </row>
    <row r="28" spans="1:13">
      <c r="E28" s="89" t="str">
        <f t="shared" ref="E28:G28" si="2" xml:space="preserve">  E$11</f>
        <v>Average totex PR19</v>
      </c>
      <c r="F28" s="89">
        <f t="shared" si="2"/>
        <v>988.57251089354838</v>
      </c>
      <c r="G28" s="89" t="str">
        <f t="shared" si="2"/>
        <v>£m</v>
      </c>
      <c r="M28" s="89"/>
    </row>
    <row r="29" spans="1:13">
      <c r="E29" s="70" t="s">
        <v>107</v>
      </c>
      <c r="F29" s="93">
        <f xml:space="preserve">  $F27 / $F28</f>
        <v>0.59335184360597759</v>
      </c>
      <c r="G29" s="70" t="s">
        <v>64</v>
      </c>
      <c r="M29" s="93"/>
    </row>
    <row r="32" spans="1:13">
      <c r="B32" s="69" t="s">
        <v>108</v>
      </c>
    </row>
    <row r="33" spans="1:13">
      <c r="A33" s="71"/>
      <c r="B33" s="71"/>
      <c r="C33" s="71"/>
      <c r="D33" s="71"/>
      <c r="E33" s="88" t="str">
        <f xml:space="preserve">  InpS!E$18</f>
        <v>Average PAYG PR24</v>
      </c>
      <c r="F33" s="88">
        <f xml:space="preserve">  InpS!F$18</f>
        <v>597.62175770921317</v>
      </c>
      <c r="G33" s="88" t="str">
        <f xml:space="preserve">  InpS!G$18</f>
        <v>£m</v>
      </c>
      <c r="M33" s="89"/>
    </row>
    <row r="34" spans="1:13">
      <c r="A34" s="71"/>
      <c r="B34" s="71"/>
      <c r="C34" s="71"/>
      <c r="D34" s="71"/>
      <c r="E34" s="88" t="str">
        <f xml:space="preserve">  InpS!E$16</f>
        <v>Average totex PR24</v>
      </c>
      <c r="F34" s="88">
        <f xml:space="preserve">  InpS!F$16</f>
        <v>1478.2264498802988</v>
      </c>
      <c r="G34" s="88" t="str">
        <f xml:space="preserve">  InpS!G$16</f>
        <v>£m</v>
      </c>
      <c r="M34" s="89"/>
    </row>
    <row r="35" spans="1:13">
      <c r="E35" s="70" t="s">
        <v>108</v>
      </c>
      <c r="F35" s="93">
        <f xml:space="preserve">  $F33 / $F34</f>
        <v>0.40428295526548474</v>
      </c>
      <c r="G35" s="70" t="s">
        <v>64</v>
      </c>
      <c r="M35" s="93"/>
    </row>
    <row r="38" spans="1:13">
      <c r="B38" s="69" t="s">
        <v>109</v>
      </c>
    </row>
    <row r="39" spans="1:13">
      <c r="E39" s="93" t="str">
        <f t="shared" ref="E39:G39" si="3" xml:space="preserve">  E$35</f>
        <v>Effective average PAYG rate PR24</v>
      </c>
      <c r="F39" s="93">
        <f t="shared" si="3"/>
        <v>0.40428295526548474</v>
      </c>
      <c r="G39" s="93" t="str">
        <f t="shared" si="3"/>
        <v>%</v>
      </c>
      <c r="M39" s="93"/>
    </row>
    <row r="40" spans="1:13">
      <c r="E40" s="93" t="str">
        <f t="shared" ref="E40:G40" si="4" xml:space="preserve">  E$29</f>
        <v>Effective average PAYG rate PR19</v>
      </c>
      <c r="F40" s="93">
        <f t="shared" si="4"/>
        <v>0.59335184360597759</v>
      </c>
      <c r="G40" s="93" t="str">
        <f t="shared" si="4"/>
        <v>%</v>
      </c>
      <c r="M40" s="93"/>
    </row>
    <row r="41" spans="1:13">
      <c r="E41" s="70" t="s">
        <v>109</v>
      </c>
      <c r="F41" s="93">
        <f xml:space="preserve">  $F39 - $F40</f>
        <v>-0.18906888834049285</v>
      </c>
      <c r="G41" s="70" t="s">
        <v>64</v>
      </c>
      <c r="M41" s="93"/>
    </row>
    <row r="44" spans="1:13">
      <c r="B44" s="69" t="s">
        <v>110</v>
      </c>
    </row>
    <row r="45" spans="1:13">
      <c r="E45" s="93" t="str">
        <f t="shared" ref="E45:G45" si="5" xml:space="preserve">  E$41</f>
        <v>Effective average PAYG rate variance</v>
      </c>
      <c r="F45" s="93">
        <f t="shared" si="5"/>
        <v>-0.18906888834049285</v>
      </c>
      <c r="G45" s="93" t="str">
        <f t="shared" si="5"/>
        <v>%</v>
      </c>
      <c r="M45" s="93"/>
    </row>
    <row r="46" spans="1:13">
      <c r="A46" s="71"/>
      <c r="B46" s="71"/>
      <c r="C46" s="71"/>
      <c r="D46" s="71"/>
      <c r="E46" s="88" t="str">
        <f xml:space="preserve">  InpS!E$16</f>
        <v>Average totex PR24</v>
      </c>
      <c r="F46" s="88">
        <f xml:space="preserve">  InpS!F$16</f>
        <v>1478.2264498802988</v>
      </c>
      <c r="G46" s="88" t="str">
        <f xml:space="preserve">  InpS!G$16</f>
        <v>£m</v>
      </c>
      <c r="M46" s="89"/>
    </row>
    <row r="47" spans="1:13">
      <c r="E47" s="70" t="s">
        <v>110</v>
      </c>
      <c r="F47" s="89">
        <f xml:space="preserve">  $F45 * $F46</f>
        <v>-279.48663159438138</v>
      </c>
      <c r="G47" s="70" t="s">
        <v>29</v>
      </c>
      <c r="M47" s="89"/>
    </row>
    <row r="50" spans="1:13">
      <c r="B50" s="69" t="s">
        <v>111</v>
      </c>
    </row>
    <row r="51" spans="1:13">
      <c r="E51" s="89" t="str">
        <f t="shared" ref="E51:G51" si="6" xml:space="preserve">  E$23</f>
        <v>Average PAYG variance</v>
      </c>
      <c r="F51" s="89">
        <f t="shared" si="6"/>
        <v>11.050435832335893</v>
      </c>
      <c r="G51" s="89" t="str">
        <f t="shared" si="6"/>
        <v>£m</v>
      </c>
      <c r="M51" s="89"/>
    </row>
    <row r="52" spans="1:13">
      <c r="E52" s="89" t="str">
        <f t="shared" ref="E52:G52" si="7" xml:space="preserve">  E$47</f>
        <v>Impact of average PAYG rates</v>
      </c>
      <c r="F52" s="89">
        <f t="shared" si="7"/>
        <v>-279.48663159438138</v>
      </c>
      <c r="G52" s="89" t="str">
        <f t="shared" si="7"/>
        <v>£m</v>
      </c>
      <c r="M52" s="89"/>
    </row>
    <row r="53" spans="1:13">
      <c r="E53" s="70" t="s">
        <v>111</v>
      </c>
      <c r="F53" s="89">
        <f xml:space="preserve">  $F51 - $F52</f>
        <v>290.53706742671727</v>
      </c>
      <c r="G53" s="70" t="s">
        <v>29</v>
      </c>
      <c r="M53" s="89"/>
    </row>
    <row r="56" spans="1:13">
      <c r="B56" s="69" t="s">
        <v>112</v>
      </c>
    </row>
    <row r="57" spans="1:13">
      <c r="A57" s="71"/>
      <c r="B57" s="71"/>
      <c r="C57" s="71"/>
      <c r="D57" s="71"/>
      <c r="E57" s="88" t="str">
        <f xml:space="preserve">  InpS!E$19</f>
        <v>Pre-inflation average profiled allowed revenue PR19</v>
      </c>
      <c r="F57" s="88">
        <f xml:space="preserve">  InpS!F$19</f>
        <v>994.16275654556773</v>
      </c>
      <c r="G57" s="88" t="str">
        <f xml:space="preserve">  InpS!G$19</f>
        <v>£m</v>
      </c>
      <c r="M57" s="89"/>
    </row>
    <row r="58" spans="1:13">
      <c r="A58" s="71"/>
      <c r="B58" s="71"/>
      <c r="C58" s="71"/>
      <c r="D58" s="71"/>
      <c r="E58" s="90" t="str">
        <f xml:space="preserve">  Wholesale!E$11</f>
        <v>CPIH factor</v>
      </c>
      <c r="F58" s="90">
        <f xml:space="preserve">  Wholesale!F$11</f>
        <v>1.1806332960179113</v>
      </c>
      <c r="G58" s="90" t="str">
        <f xml:space="preserve">  Wholesale!G$11</f>
        <v>factor</v>
      </c>
      <c r="M58" s="91"/>
    </row>
    <row r="59" spans="1:13">
      <c r="E59" s="70" t="s">
        <v>112</v>
      </c>
      <c r="F59" s="89">
        <f xml:space="preserve">  $F57 * $F58</f>
        <v>1173.741652038646</v>
      </c>
      <c r="G59" s="70" t="s">
        <v>29</v>
      </c>
      <c r="M59" s="89"/>
    </row>
    <row r="62" spans="1:13">
      <c r="B62" s="69" t="s">
        <v>113</v>
      </c>
    </row>
    <row r="63" spans="1:13">
      <c r="A63" s="71"/>
      <c r="B63" s="71"/>
      <c r="C63" s="71"/>
      <c r="D63" s="71"/>
      <c r="E63" s="88" t="str">
        <f xml:space="preserve">  InpS!E$20</f>
        <v>Average profiled allowed revenue PR24</v>
      </c>
      <c r="F63" s="88">
        <f xml:space="preserve">  InpS!F$20</f>
        <v>1557.7208246722669</v>
      </c>
      <c r="G63" s="88" t="str">
        <f xml:space="preserve">  InpS!G$20</f>
        <v>£m</v>
      </c>
      <c r="M63" s="89"/>
    </row>
    <row r="64" spans="1:13">
      <c r="E64" s="89" t="str">
        <f t="shared" ref="E64:G64" si="8" xml:space="preserve">  E$59</f>
        <v>Average profiled allowed revenue PR19</v>
      </c>
      <c r="F64" s="89">
        <f t="shared" si="8"/>
        <v>1173.741652038646</v>
      </c>
      <c r="G64" s="89" t="str">
        <f t="shared" si="8"/>
        <v>£m</v>
      </c>
      <c r="M64" s="89"/>
    </row>
    <row r="65" spans="1:13">
      <c r="A65" s="71"/>
      <c r="B65" s="71"/>
      <c r="C65" s="71"/>
      <c r="D65" s="71"/>
      <c r="E65" s="72" t="str">
        <f xml:space="preserve">  'Cost to serve'!E$17</f>
        <v>Total number of households PR24</v>
      </c>
      <c r="F65" s="72">
        <f xml:space="preserve">  'Cost to serve'!F$17</f>
        <v>11691.76</v>
      </c>
      <c r="G65" s="72" t="str">
        <f xml:space="preserve">  'Cost to serve'!G$17</f>
        <v>000 customers</v>
      </c>
      <c r="M65" s="73"/>
    </row>
    <row r="66" spans="1:13">
      <c r="A66" s="71"/>
      <c r="B66" s="71"/>
      <c r="C66" s="71"/>
      <c r="D66" s="71"/>
      <c r="E66" s="72" t="str">
        <f xml:space="preserve">  InpS!E$92</f>
        <v>Units in a thousand</v>
      </c>
      <c r="F66" s="72">
        <f xml:space="preserve">  InpS!F$92</f>
        <v>1000</v>
      </c>
      <c r="G66" s="72" t="str">
        <f xml:space="preserve">  InpS!G$92</f>
        <v>units</v>
      </c>
      <c r="M66" s="73"/>
    </row>
    <row r="67" spans="1:13">
      <c r="E67" s="70" t="s">
        <v>113</v>
      </c>
      <c r="F67" s="89">
        <f xml:space="preserve">  ( $F63 - $F64 ) / $F65 * $F66</f>
        <v>32.841862357217472</v>
      </c>
      <c r="G67" s="70" t="s">
        <v>50</v>
      </c>
      <c r="M67" s="89"/>
    </row>
    <row r="70" spans="1:13">
      <c r="B70" s="69" t="s">
        <v>114</v>
      </c>
    </row>
    <row r="71" spans="1:13">
      <c r="A71" s="71"/>
      <c r="B71" s="71"/>
      <c r="C71" s="71"/>
      <c r="D71" s="71"/>
      <c r="E71" s="88" t="str">
        <f xml:space="preserve">  Wholesale!E$24</f>
        <v>Wholesale bill impact</v>
      </c>
      <c r="F71" s="88">
        <f xml:space="preserve">  Wholesale!F$24</f>
        <v>96.779890853310974</v>
      </c>
      <c r="G71" s="88" t="str">
        <f xml:space="preserve">  Wholesale!G$24</f>
        <v>£ / customer</v>
      </c>
      <c r="M71" s="89"/>
    </row>
    <row r="72" spans="1:13">
      <c r="E72" s="89" t="str">
        <f t="shared" ref="E72:G72" si="9" xml:space="preserve">  E$67</f>
        <v>Average profiled allowed revenues variance per customer</v>
      </c>
      <c r="F72" s="89">
        <f t="shared" si="9"/>
        <v>32.841862357217472</v>
      </c>
      <c r="G72" s="89" t="str">
        <f t="shared" si="9"/>
        <v>£ / customer</v>
      </c>
      <c r="M72" s="89"/>
    </row>
    <row r="73" spans="1:13">
      <c r="E73" s="70" t="s">
        <v>114</v>
      </c>
      <c r="F73" s="91">
        <f xml:space="preserve">  $F71 / $F72</f>
        <v>2.9468453950828462</v>
      </c>
      <c r="G73" s="70" t="s">
        <v>115</v>
      </c>
      <c r="M73" s="91"/>
    </row>
    <row r="76" spans="1:13">
      <c r="B76" s="69" t="s">
        <v>116</v>
      </c>
    </row>
    <row r="77" spans="1:13">
      <c r="E77" s="89" t="str">
        <f t="shared" ref="E77:G77" si="10" xml:space="preserve">  E$23</f>
        <v>Average PAYG variance</v>
      </c>
      <c r="F77" s="89">
        <f t="shared" si="10"/>
        <v>11.050435832335893</v>
      </c>
      <c r="G77" s="89" t="str">
        <f t="shared" si="10"/>
        <v>£m</v>
      </c>
      <c r="M77" s="89"/>
    </row>
    <row r="78" spans="1:13">
      <c r="A78" s="71"/>
      <c r="B78" s="71"/>
      <c r="C78" s="71"/>
      <c r="D78" s="71"/>
      <c r="E78" s="72" t="str">
        <f xml:space="preserve">  'Cost to serve'!E$17</f>
        <v>Total number of households PR24</v>
      </c>
      <c r="F78" s="72">
        <f xml:space="preserve">  'Cost to serve'!F$17</f>
        <v>11691.76</v>
      </c>
      <c r="G78" s="72" t="str">
        <f xml:space="preserve">  'Cost to serve'!G$17</f>
        <v>000 customers</v>
      </c>
      <c r="M78" s="73"/>
    </row>
    <row r="79" spans="1:13">
      <c r="A79" s="71"/>
      <c r="B79" s="71"/>
      <c r="C79" s="71"/>
      <c r="D79" s="71"/>
      <c r="E79" s="72" t="str">
        <f xml:space="preserve">  InpS!E$92</f>
        <v>Units in a thousand</v>
      </c>
      <c r="F79" s="72">
        <f xml:space="preserve">  InpS!F$92</f>
        <v>1000</v>
      </c>
      <c r="G79" s="72" t="str">
        <f xml:space="preserve">  InpS!G$92</f>
        <v>units</v>
      </c>
      <c r="M79" s="73"/>
    </row>
    <row r="80" spans="1:13">
      <c r="E80" s="70" t="s">
        <v>116</v>
      </c>
      <c r="F80" s="89">
        <f xml:space="preserve">  $F77 / $F78 * $F79</f>
        <v>0.94514733729873801</v>
      </c>
      <c r="G80" s="70" t="s">
        <v>50</v>
      </c>
      <c r="M80" s="89"/>
    </row>
    <row r="83" spans="1:13">
      <c r="B83" s="69" t="s">
        <v>117</v>
      </c>
    </row>
    <row r="84" spans="1:13">
      <c r="E84" s="89" t="str">
        <f t="shared" ref="E84:G84" si="11" xml:space="preserve">  E$80</f>
        <v>Pre-adjustment average PAYG bill impact</v>
      </c>
      <c r="F84" s="89">
        <f t="shared" si="11"/>
        <v>0.94514733729873801</v>
      </c>
      <c r="G84" s="89" t="str">
        <f t="shared" si="11"/>
        <v>£ / customer</v>
      </c>
      <c r="M84" s="89"/>
    </row>
    <row r="85" spans="1:13">
      <c r="E85" s="91" t="str">
        <f t="shared" ref="E85:G85" si="12" xml:space="preserve">  E$73</f>
        <v>Average adjustment factor</v>
      </c>
      <c r="F85" s="91">
        <f t="shared" si="12"/>
        <v>2.9468453950828462</v>
      </c>
      <c r="G85" s="91" t="str">
        <f t="shared" si="12"/>
        <v>factor</v>
      </c>
      <c r="M85" s="91"/>
    </row>
    <row r="86" spans="1:13">
      <c r="E86" s="70" t="s">
        <v>117</v>
      </c>
      <c r="F86" s="89">
        <f xml:space="preserve">  $F84 * $F85</f>
        <v>2.7852030785935997</v>
      </c>
      <c r="G86" s="70" t="s">
        <v>50</v>
      </c>
      <c r="M86" s="89"/>
    </row>
    <row r="89" spans="1:13">
      <c r="B89" s="69" t="s">
        <v>118</v>
      </c>
    </row>
    <row r="90" spans="1:13">
      <c r="E90" s="89" t="str">
        <f t="shared" ref="E90:G90" si="13" xml:space="preserve">  E$53</f>
        <v>Impact of average totex change</v>
      </c>
      <c r="F90" s="89">
        <f t="shared" si="13"/>
        <v>290.53706742671727</v>
      </c>
      <c r="G90" s="89" t="str">
        <f t="shared" si="13"/>
        <v>£m</v>
      </c>
      <c r="M90" s="89"/>
    </row>
    <row r="91" spans="1:13">
      <c r="E91" s="89" t="str">
        <f t="shared" ref="E91:G91" si="14" xml:space="preserve">  E$23</f>
        <v>Average PAYG variance</v>
      </c>
      <c r="F91" s="89">
        <f t="shared" si="14"/>
        <v>11.050435832335893</v>
      </c>
      <c r="G91" s="89" t="str">
        <f t="shared" si="14"/>
        <v>£m</v>
      </c>
      <c r="M91" s="89"/>
    </row>
    <row r="92" spans="1:13">
      <c r="E92" s="89" t="str">
        <f t="shared" ref="E92:G92" si="15" xml:space="preserve">  E$86</f>
        <v>Average PAYG bill impact</v>
      </c>
      <c r="F92" s="89">
        <f t="shared" si="15"/>
        <v>2.7852030785935997</v>
      </c>
      <c r="G92" s="89" t="str">
        <f t="shared" si="15"/>
        <v>£ / customer</v>
      </c>
      <c r="M92" s="89"/>
    </row>
    <row r="93" spans="1:13">
      <c r="A93" s="75"/>
      <c r="B93" s="75"/>
      <c r="C93" s="75"/>
      <c r="D93" s="75"/>
      <c r="E93" s="75" t="s">
        <v>118</v>
      </c>
      <c r="F93" s="94">
        <f xml:space="preserve">  $F90 / $F91 * $F92</f>
        <v>73.228309445908593</v>
      </c>
      <c r="G93" s="75" t="s">
        <v>50</v>
      </c>
      <c r="M93" s="89"/>
    </row>
    <row r="96" spans="1:13">
      <c r="B96" s="69" t="s">
        <v>119</v>
      </c>
    </row>
    <row r="97" spans="1:13">
      <c r="E97" s="89" t="str">
        <f t="shared" ref="E97:G97" si="16" xml:space="preserve">  E$23</f>
        <v>Average PAYG variance</v>
      </c>
      <c r="F97" s="89">
        <f t="shared" si="16"/>
        <v>11.050435832335893</v>
      </c>
      <c r="G97" s="89" t="str">
        <f t="shared" si="16"/>
        <v>£m</v>
      </c>
      <c r="M97" s="89"/>
    </row>
    <row r="98" spans="1:13">
      <c r="A98" s="71"/>
      <c r="B98" s="71"/>
      <c r="C98" s="71"/>
      <c r="D98" s="71"/>
      <c r="E98" s="72" t="str">
        <f xml:space="preserve">  'Cost to serve'!E$17</f>
        <v>Total number of households PR24</v>
      </c>
      <c r="F98" s="72">
        <f xml:space="preserve">  'Cost to serve'!F$17</f>
        <v>11691.76</v>
      </c>
      <c r="G98" s="72" t="str">
        <f xml:space="preserve">  'Cost to serve'!G$17</f>
        <v>000 customers</v>
      </c>
      <c r="M98" s="73"/>
    </row>
    <row r="99" spans="1:13">
      <c r="A99" s="71"/>
      <c r="B99" s="71"/>
      <c r="C99" s="71"/>
      <c r="D99" s="71"/>
      <c r="E99" s="72" t="str">
        <f xml:space="preserve">  InpS!E$92</f>
        <v>Units in a thousand</v>
      </c>
      <c r="F99" s="72">
        <f xml:space="preserve">  InpS!F$92</f>
        <v>1000</v>
      </c>
      <c r="G99" s="72" t="str">
        <f xml:space="preserve">  InpS!G$92</f>
        <v>units</v>
      </c>
      <c r="M99" s="73"/>
    </row>
    <row r="100" spans="1:13">
      <c r="E100" s="70" t="s">
        <v>119</v>
      </c>
      <c r="F100" s="89">
        <f xml:space="preserve">  $F97 / $F98 * $F99</f>
        <v>0.94514733729873801</v>
      </c>
      <c r="G100" s="70" t="s">
        <v>50</v>
      </c>
      <c r="M100" s="89"/>
    </row>
    <row r="103" spans="1:13">
      <c r="B103" s="69" t="s">
        <v>120</v>
      </c>
    </row>
    <row r="104" spans="1:13">
      <c r="E104" s="89" t="str">
        <f t="shared" ref="E104:G104" si="17" xml:space="preserve">  E$100</f>
        <v>Pre-adjustment PAYG bill impact</v>
      </c>
      <c r="F104" s="89">
        <f t="shared" si="17"/>
        <v>0.94514733729873801</v>
      </c>
      <c r="G104" s="89" t="str">
        <f t="shared" si="17"/>
        <v>£ / customer</v>
      </c>
      <c r="M104" s="89"/>
    </row>
    <row r="105" spans="1:13">
      <c r="A105" s="71"/>
      <c r="B105" s="71"/>
      <c r="C105" s="71"/>
      <c r="D105" s="71"/>
      <c r="E105" s="90" t="str">
        <f xml:space="preserve">  Wholesale!E$44</f>
        <v>Adjustment factor</v>
      </c>
      <c r="F105" s="90">
        <f xml:space="preserve">  Wholesale!F$44</f>
        <v>0.80109384044983978</v>
      </c>
      <c r="G105" s="90" t="str">
        <f xml:space="preserve">  Wholesale!G$44</f>
        <v>factor</v>
      </c>
      <c r="M105" s="91"/>
    </row>
    <row r="106" spans="1:13">
      <c r="A106" s="75"/>
      <c r="B106" s="75"/>
      <c r="C106" s="75"/>
      <c r="D106" s="75"/>
      <c r="E106" s="75" t="s">
        <v>120</v>
      </c>
      <c r="F106" s="94">
        <f xml:space="preserve">  $F104 * $F105</f>
        <v>0.75715171022758609</v>
      </c>
      <c r="G106" s="75" t="s">
        <v>50</v>
      </c>
      <c r="M106" s="89"/>
    </row>
    <row r="109" spans="1:13">
      <c r="B109" s="69" t="s">
        <v>121</v>
      </c>
    </row>
    <row r="110" spans="1:13">
      <c r="E110" s="89" t="str">
        <f t="shared" ref="E110:G110" si="18" xml:space="preserve">  E$106</f>
        <v>PAYG bill impact</v>
      </c>
      <c r="F110" s="89">
        <f t="shared" si="18"/>
        <v>0.75715171022758609</v>
      </c>
      <c r="G110" s="89" t="str">
        <f t="shared" si="18"/>
        <v>£ / customer</v>
      </c>
      <c r="M110" s="89"/>
    </row>
    <row r="111" spans="1:13">
      <c r="E111" s="89" t="str">
        <f t="shared" ref="E111:G111" si="19" xml:space="preserve">  E$93</f>
        <v>Average totex increase/(decrease)</v>
      </c>
      <c r="F111" s="89">
        <f t="shared" si="19"/>
        <v>73.228309445908593</v>
      </c>
      <c r="G111" s="89" t="str">
        <f t="shared" si="19"/>
        <v>£ / customer</v>
      </c>
      <c r="M111" s="89"/>
    </row>
    <row r="112" spans="1:13">
      <c r="A112" s="75"/>
      <c r="B112" s="75"/>
      <c r="C112" s="75"/>
      <c r="D112" s="75"/>
      <c r="E112" s="75" t="s">
        <v>121</v>
      </c>
      <c r="F112" s="94">
        <f xml:space="preserve">  $F110 - $F111</f>
        <v>-72.471157735681004</v>
      </c>
      <c r="G112" s="75" t="s">
        <v>50</v>
      </c>
      <c r="M112" s="89"/>
    </row>
    <row r="115" spans="2:2">
      <c r="B115" s="70" t="s">
        <v>98</v>
      </c>
    </row>
  </sheetData>
  <conditionalFormatting sqref="J3:S3">
    <cfRule type="cellIs" dxfId="78" priority="12" stopIfTrue="1" operator="equal">
      <formula>"Construction"</formula>
    </cfRule>
    <cfRule type="cellIs" dxfId="77" priority="13" stopIfTrue="1" operator="equal">
      <formula>"Operations"</formula>
    </cfRule>
  </conditionalFormatting>
  <conditionalFormatting sqref="J3:S3">
    <cfRule type="cellIs" dxfId="76" priority="11" operator="equal">
      <formula>"Fin Close"</formula>
    </cfRule>
  </conditionalFormatting>
  <conditionalFormatting sqref="J3:S3">
    <cfRule type="cellIs" dxfId="75" priority="9" operator="equal">
      <formula>"PPA ext."</formula>
    </cfRule>
    <cfRule type="cellIs" dxfId="74" priority="10" operator="equal">
      <formula>"Delay"</formula>
    </cfRule>
  </conditionalFormatting>
  <conditionalFormatting sqref="F2">
    <cfRule type="cellIs" dxfId="73" priority="2" stopIfTrue="1" operator="notEqual">
      <formula>0</formula>
    </cfRule>
    <cfRule type="cellIs" dxfId="72" priority="3" stopIfTrue="1" operator="equal">
      <formula>""</formula>
    </cfRule>
  </conditionalFormatting>
  <conditionalFormatting sqref="F3">
    <cfRule type="cellIs" dxfId="71" priority="1" stopIfTrue="1" operator="notEqual">
      <formula>0</formula>
    </cfRule>
  </conditionalFormatting>
  <pageMargins left="0.70866141732283472" right="0.70866141732283472" top="0.74803149606299213" bottom="0.74803149606299213" header="0.31496062992125984" footer="0.31496062992125984"/>
  <pageSetup paperSize="9" scale="50" orientation="portrait"/>
  <headerFooter>
    <oddHeader>&amp;L&amp;"-,Regular"&amp;9&amp;K63656APage &amp;P of &amp;N&amp;C&amp;"-,Regular"&amp;9&amp;K63656A&amp;F&amp;R&amp;G</oddHeader>
    <oddFooter>&amp;LSheet: &amp;A&amp;RPrinted on &amp;D at &amp;T</oddFooter>
  </headerFooter>
  <customProperties>
    <customPr name="MMGroup" r:id="rId1"/>
    <customPr name="MMSheetType" r:id="rId2"/>
    <customPr name="MMTimeAxis" r:id="rId3"/>
  </customPropertie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outlinePr summaryBelow="0" summaryRight="0"/>
    <pageSetUpPr fitToPage="1"/>
  </sheetPr>
  <dimension ref="A1:S83"/>
  <sheetViews>
    <sheetView showGridLines="0" workbookViewId="0">
      <pane xSplit="9" ySplit="5" topLeftCell="J66" activePane="bottomRight" state="frozen"/>
      <selection pane="bottomRight" activeCell="F47" sqref="F47"/>
      <selection pane="bottomLeft"/>
      <selection pane="topRight"/>
    </sheetView>
  </sheetViews>
  <sheetFormatPr defaultColWidth="0" defaultRowHeight="13.9"/>
  <cols>
    <col min="1" max="4" width="1.5" style="70" customWidth="1"/>
    <col min="5" max="5" width="36" style="70" bestFit="1" customWidth="1"/>
    <col min="6" max="6" width="18.6640625" style="70" bestFit="1" customWidth="1"/>
    <col min="7" max="7" width="17" style="70" bestFit="1" customWidth="1"/>
    <col min="8" max="8" width="6.6640625" style="70" bestFit="1" customWidth="1"/>
    <col min="9" max="9" width="3.5" style="70" customWidth="1"/>
    <col min="10" max="19" width="11.1640625" style="70" bestFit="1" customWidth="1"/>
    <col min="20" max="20" width="15.1640625" style="70" hidden="1" customWidth="1"/>
    <col min="21" max="16384" width="15.1640625" style="70" hidden="1"/>
  </cols>
  <sheetData>
    <row r="1" spans="1:19" s="20" customFormat="1" ht="25.9">
      <c r="A1" s="25" t="e">
        <f ca="1" xml:space="preserve"> RIGHT(CELL("filename", A1), LEN(CELL("filename", A1)) - SEARCH("]", CELL("filename", A1)))</f>
        <v>#VALUE!</v>
      </c>
      <c r="B1" s="19"/>
      <c r="C1" s="21"/>
      <c r="D1" s="17"/>
      <c r="F1" s="18" t="str">
        <f>HYPERLINK("#Contents!A1","Go to contents")</f>
        <v>Go to contents</v>
      </c>
      <c r="H1" s="12"/>
      <c r="J1" s="12"/>
    </row>
    <row r="2" spans="1:19" s="16" customFormat="1">
      <c r="A2" s="13"/>
      <c r="B2" s="13"/>
      <c r="C2" s="23"/>
      <c r="D2" s="22"/>
      <c r="E2" s="6" t="s">
        <v>14</v>
      </c>
      <c r="F2" s="15">
        <v>0</v>
      </c>
      <c r="G2" s="14" t="s">
        <v>15</v>
      </c>
      <c r="H2" s="6"/>
      <c r="I2" s="6"/>
      <c r="J2" s="2">
        <f xml:space="preserve"> Time!J$13</f>
        <v>44286</v>
      </c>
      <c r="K2" s="2">
        <f xml:space="preserve"> Time!K$13</f>
        <v>44651</v>
      </c>
      <c r="L2" s="2">
        <f xml:space="preserve"> Time!L$13</f>
        <v>45016</v>
      </c>
      <c r="M2" s="2">
        <f xml:space="preserve"> Time!M$13</f>
        <v>45382</v>
      </c>
      <c r="N2" s="2">
        <f xml:space="preserve"> Time!N$13</f>
        <v>45747</v>
      </c>
      <c r="O2" s="2">
        <f xml:space="preserve"> Time!O$13</f>
        <v>46112</v>
      </c>
      <c r="P2" s="2">
        <f xml:space="preserve"> Time!P$13</f>
        <v>46477</v>
      </c>
      <c r="Q2" s="2">
        <f xml:space="preserve"> Time!Q$13</f>
        <v>46843</v>
      </c>
      <c r="R2" s="2">
        <f xml:space="preserve"> Time!R$13</f>
        <v>47208</v>
      </c>
      <c r="S2" s="2">
        <f xml:space="preserve"> Time!S$13</f>
        <v>47573</v>
      </c>
    </row>
    <row r="3" spans="1:19" s="11" customFormat="1">
      <c r="A3" s="13"/>
      <c r="B3" s="13"/>
      <c r="C3" s="23"/>
      <c r="D3" s="22"/>
      <c r="E3" s="9" t="s">
        <v>16</v>
      </c>
      <c r="F3" s="15"/>
      <c r="G3" s="14" t="s">
        <v>17</v>
      </c>
      <c r="H3" s="6"/>
      <c r="I3" s="6"/>
      <c r="J3" s="3" t="str">
        <f xml:space="preserve"> Time!J$18</f>
        <v>PR19</v>
      </c>
      <c r="K3" s="3" t="str">
        <f xml:space="preserve"> Time!K$18</f>
        <v>PR19</v>
      </c>
      <c r="L3" s="3" t="str">
        <f xml:space="preserve"> Time!L$18</f>
        <v>PR19</v>
      </c>
      <c r="M3" s="3" t="str">
        <f xml:space="preserve"> Time!M$18</f>
        <v>PR19</v>
      </c>
      <c r="N3" s="3" t="str">
        <f xml:space="preserve"> Time!N$18</f>
        <v>PR19</v>
      </c>
      <c r="O3" s="3" t="str">
        <f xml:space="preserve"> Time!O$18</f>
        <v>PR24</v>
      </c>
      <c r="P3" s="3" t="str">
        <f xml:space="preserve"> Time!P$18</f>
        <v>PR24</v>
      </c>
      <c r="Q3" s="3" t="str">
        <f xml:space="preserve"> Time!Q$18</f>
        <v>PR24</v>
      </c>
      <c r="R3" s="3" t="str">
        <f xml:space="preserve"> Time!R$18</f>
        <v>PR24</v>
      </c>
      <c r="S3" s="3" t="str">
        <f xml:space="preserve"> Time!S$18</f>
        <v>PR24</v>
      </c>
    </row>
    <row r="4" spans="1:19" s="10" customFormat="1">
      <c r="A4" s="13"/>
      <c r="B4" s="13"/>
      <c r="C4" s="23"/>
      <c r="D4" s="22"/>
      <c r="E4" s="6" t="s">
        <v>18</v>
      </c>
      <c r="F4" s="7"/>
      <c r="G4" s="6"/>
      <c r="H4" s="6"/>
      <c r="I4" s="6"/>
      <c r="J4" s="10">
        <f xml:space="preserve"> Time!J$23</f>
        <v>1</v>
      </c>
      <c r="K4" s="10">
        <f xml:space="preserve"> Time!K$23</f>
        <v>2</v>
      </c>
      <c r="L4" s="10">
        <f xml:space="preserve"> Time!L$23</f>
        <v>3</v>
      </c>
      <c r="M4" s="10">
        <f xml:space="preserve"> Time!M$23</f>
        <v>4</v>
      </c>
      <c r="N4" s="10">
        <f xml:space="preserve"> Time!N$23</f>
        <v>5</v>
      </c>
      <c r="O4" s="10">
        <f xml:space="preserve"> Time!O$23</f>
        <v>6</v>
      </c>
      <c r="P4" s="10">
        <f xml:space="preserve"> Time!P$23</f>
        <v>7</v>
      </c>
      <c r="Q4" s="10">
        <f xml:space="preserve"> Time!Q$23</f>
        <v>8</v>
      </c>
      <c r="R4" s="10">
        <f xml:space="preserve"> Time!R$23</f>
        <v>9</v>
      </c>
      <c r="S4" s="10">
        <f xml:space="preserve"> Time!S$23</f>
        <v>10</v>
      </c>
    </row>
    <row r="5" spans="1:19" s="11" customFormat="1">
      <c r="A5" s="13"/>
      <c r="B5" s="13"/>
      <c r="C5" s="23"/>
      <c r="D5" s="22"/>
      <c r="E5" s="6" t="s">
        <v>19</v>
      </c>
      <c r="F5" s="7" t="s">
        <v>20</v>
      </c>
      <c r="G5" s="7" t="s">
        <v>21</v>
      </c>
      <c r="H5" s="7" t="s">
        <v>22</v>
      </c>
      <c r="I5" s="6"/>
      <c r="J5" s="1">
        <f xml:space="preserve"> Time!J$27</f>
        <v>1</v>
      </c>
      <c r="K5" s="1">
        <f xml:space="preserve"> Time!K$27</f>
        <v>2</v>
      </c>
      <c r="L5" s="1">
        <f xml:space="preserve"> Time!L$27</f>
        <v>3</v>
      </c>
      <c r="M5" s="1">
        <f xml:space="preserve"> Time!M$27</f>
        <v>4</v>
      </c>
      <c r="N5" s="1">
        <f xml:space="preserve"> Time!N$27</f>
        <v>5</v>
      </c>
      <c r="O5" s="1">
        <f xml:space="preserve"> Time!O$27</f>
        <v>6</v>
      </c>
      <c r="P5" s="1">
        <f xml:space="preserve"> Time!P$27</f>
        <v>7</v>
      </c>
      <c r="Q5" s="1">
        <f xml:space="preserve"> Time!Q$27</f>
        <v>8</v>
      </c>
      <c r="R5" s="1">
        <f xml:space="preserve"> Time!R$27</f>
        <v>9</v>
      </c>
      <c r="S5" s="1">
        <f xml:space="preserve"> Time!S$27</f>
        <v>10</v>
      </c>
    </row>
    <row r="6" spans="1:19" s="9" customFormat="1">
      <c r="A6" s="7"/>
      <c r="B6" s="7"/>
      <c r="C6" s="24"/>
      <c r="F6" s="7"/>
      <c r="G6" s="7"/>
      <c r="H6" s="7"/>
    </row>
    <row r="8" spans="1:19">
      <c r="B8" s="69" t="s">
        <v>122</v>
      </c>
    </row>
    <row r="9" spans="1:19">
      <c r="A9" s="71"/>
      <c r="B9" s="71"/>
      <c r="C9" s="71"/>
      <c r="D9" s="71"/>
      <c r="E9" s="88" t="str">
        <f xml:space="preserve">  InpS!E$26</f>
        <v>Pre-inflation average RCV PR19</v>
      </c>
      <c r="F9" s="88">
        <f xml:space="preserve">  InpS!F$26</f>
        <v>6958.8778250831556</v>
      </c>
      <c r="G9" s="88" t="str">
        <f xml:space="preserve">  InpS!G$26</f>
        <v>£m</v>
      </c>
      <c r="M9" s="89"/>
    </row>
    <row r="10" spans="1:19">
      <c r="A10" s="71"/>
      <c r="B10" s="71"/>
      <c r="C10" s="71"/>
      <c r="D10" s="71"/>
      <c r="E10" s="90" t="str">
        <f xml:space="preserve">  Wholesale!E$11</f>
        <v>CPIH factor</v>
      </c>
      <c r="F10" s="90">
        <f xml:space="preserve">  Wholesale!F$11</f>
        <v>1.1806332960179113</v>
      </c>
      <c r="G10" s="90" t="str">
        <f xml:space="preserve">  Wholesale!G$11</f>
        <v>factor</v>
      </c>
      <c r="M10" s="91"/>
    </row>
    <row r="11" spans="1:19">
      <c r="E11" s="70" t="s">
        <v>122</v>
      </c>
      <c r="F11" s="89">
        <f xml:space="preserve">  $F9 * $F10</f>
        <v>8215.8828632138811</v>
      </c>
      <c r="G11" s="70" t="s">
        <v>29</v>
      </c>
      <c r="M11" s="89"/>
    </row>
    <row r="14" spans="1:19">
      <c r="B14" s="69" t="s">
        <v>123</v>
      </c>
    </row>
    <row r="15" spans="1:19">
      <c r="A15" s="71"/>
      <c r="B15" s="71"/>
      <c r="C15" s="71"/>
      <c r="D15" s="71"/>
      <c r="E15" s="88" t="str">
        <f xml:space="preserve">  InpS!E$24</f>
        <v>Pre-inflation run off PR19</v>
      </c>
      <c r="F15" s="88">
        <f xml:space="preserve">  InpS!F$24</f>
        <v>1326.708994049694</v>
      </c>
      <c r="G15" s="88" t="str">
        <f xml:space="preserve">  InpS!G$24</f>
        <v>£m</v>
      </c>
      <c r="M15" s="89"/>
    </row>
    <row r="16" spans="1:19">
      <c r="A16" s="71"/>
      <c r="B16" s="71"/>
      <c r="C16" s="71"/>
      <c r="D16" s="71"/>
      <c r="E16" s="90" t="str">
        <f xml:space="preserve">  Wholesale!E$11</f>
        <v>CPIH factor</v>
      </c>
      <c r="F16" s="90">
        <f xml:space="preserve">  Wholesale!F$11</f>
        <v>1.1806332960179113</v>
      </c>
      <c r="G16" s="90" t="str">
        <f xml:space="preserve">  Wholesale!G$11</f>
        <v>factor</v>
      </c>
      <c r="M16" s="91"/>
    </row>
    <row r="17" spans="1:13">
      <c r="E17" s="70" t="s">
        <v>123</v>
      </c>
      <c r="F17" s="89">
        <f xml:space="preserve">  $F15 * $F16</f>
        <v>1566.3568125014976</v>
      </c>
      <c r="G17" s="70" t="s">
        <v>29</v>
      </c>
      <c r="M17" s="89"/>
    </row>
    <row r="20" spans="1:13">
      <c r="B20" s="69" t="s">
        <v>124</v>
      </c>
    </row>
    <row r="21" spans="1:13">
      <c r="A21" s="71"/>
      <c r="B21" s="71"/>
      <c r="C21" s="71"/>
      <c r="D21" s="71"/>
      <c r="E21" s="88" t="str">
        <f xml:space="preserve">  InpS!E$25</f>
        <v>Run off PR24</v>
      </c>
      <c r="F21" s="88">
        <f xml:space="preserve">  InpS!F$25</f>
        <v>2316.0238586226687</v>
      </c>
      <c r="G21" s="88" t="str">
        <f xml:space="preserve">  InpS!G$25</f>
        <v>£m</v>
      </c>
      <c r="M21" s="89"/>
    </row>
    <row r="22" spans="1:13">
      <c r="E22" s="89" t="str">
        <f t="shared" ref="E22:G22" si="0" xml:space="preserve">  E$17</f>
        <v>Run off PR19</v>
      </c>
      <c r="F22" s="89">
        <f t="shared" si="0"/>
        <v>1566.3568125014976</v>
      </c>
      <c r="G22" s="89" t="str">
        <f t="shared" si="0"/>
        <v>£m</v>
      </c>
      <c r="M22" s="89"/>
    </row>
    <row r="23" spans="1:13">
      <c r="E23" s="70" t="s">
        <v>124</v>
      </c>
      <c r="F23" s="89">
        <f xml:space="preserve">  $F21 - $F22</f>
        <v>749.6670461211711</v>
      </c>
      <c r="G23" s="70" t="s">
        <v>29</v>
      </c>
      <c r="M23" s="89"/>
    </row>
    <row r="26" spans="1:13">
      <c r="B26" s="69" t="s">
        <v>125</v>
      </c>
    </row>
    <row r="27" spans="1:13">
      <c r="E27" s="89" t="str">
        <f t="shared" ref="E27:G27" si="1" xml:space="preserve">  E$17</f>
        <v>Run off PR19</v>
      </c>
      <c r="F27" s="89">
        <f t="shared" si="1"/>
        <v>1566.3568125014976</v>
      </c>
      <c r="G27" s="89" t="str">
        <f t="shared" si="1"/>
        <v>£m</v>
      </c>
      <c r="M27" s="89"/>
    </row>
    <row r="28" spans="1:13">
      <c r="E28" s="89" t="str">
        <f t="shared" ref="E28:G28" si="2" xml:space="preserve">  E$11</f>
        <v>Average RCV PR19</v>
      </c>
      <c r="F28" s="89">
        <f t="shared" si="2"/>
        <v>8215.8828632138811</v>
      </c>
      <c r="G28" s="89" t="str">
        <f t="shared" si="2"/>
        <v>£m</v>
      </c>
      <c r="M28" s="89"/>
    </row>
    <row r="29" spans="1:13">
      <c r="E29" s="70" t="s">
        <v>125</v>
      </c>
      <c r="F29" s="93">
        <f xml:space="preserve">  $F27 / $F28</f>
        <v>0.19064984720202932</v>
      </c>
      <c r="G29" s="70" t="s">
        <v>64</v>
      </c>
      <c r="M29" s="93"/>
    </row>
    <row r="32" spans="1:13">
      <c r="B32" s="69" t="s">
        <v>126</v>
      </c>
    </row>
    <row r="33" spans="1:13">
      <c r="A33" s="71"/>
      <c r="B33" s="71"/>
      <c r="C33" s="71"/>
      <c r="D33" s="71"/>
      <c r="E33" s="88" t="str">
        <f xml:space="preserve">  InpS!E$25</f>
        <v>Run off PR24</v>
      </c>
      <c r="F33" s="88">
        <f xml:space="preserve">  InpS!F$25</f>
        <v>2316.0238586226687</v>
      </c>
      <c r="G33" s="88" t="str">
        <f xml:space="preserve">  InpS!G$25</f>
        <v>£m</v>
      </c>
      <c r="M33" s="89"/>
    </row>
    <row r="34" spans="1:13">
      <c r="A34" s="71"/>
      <c r="B34" s="71"/>
      <c r="C34" s="71"/>
      <c r="D34" s="71"/>
      <c r="E34" s="88" t="str">
        <f xml:space="preserve">  InpS!E$27</f>
        <v>Average RCV PR24</v>
      </c>
      <c r="F34" s="88">
        <f xml:space="preserve">  InpS!F$27</f>
        <v>9934.9059670306342</v>
      </c>
      <c r="G34" s="88" t="str">
        <f xml:space="preserve">  InpS!G$27</f>
        <v>£m</v>
      </c>
      <c r="M34" s="89"/>
    </row>
    <row r="35" spans="1:13">
      <c r="E35" s="70" t="s">
        <v>126</v>
      </c>
      <c r="F35" s="93">
        <f xml:space="preserve">  $F33 / $F34</f>
        <v>0.23311985702818755</v>
      </c>
      <c r="G35" s="70" t="s">
        <v>64</v>
      </c>
      <c r="M35" s="93"/>
    </row>
    <row r="38" spans="1:13">
      <c r="B38" s="69" t="s">
        <v>127</v>
      </c>
    </row>
    <row r="39" spans="1:13">
      <c r="E39" s="93" t="str">
        <f t="shared" ref="E39:G39" si="3" xml:space="preserve">  E$35</f>
        <v>Effective run off rate PR24</v>
      </c>
      <c r="F39" s="93">
        <f t="shared" si="3"/>
        <v>0.23311985702818755</v>
      </c>
      <c r="G39" s="93" t="str">
        <f t="shared" si="3"/>
        <v>%</v>
      </c>
      <c r="M39" s="93"/>
    </row>
    <row r="40" spans="1:13">
      <c r="E40" s="93" t="str">
        <f t="shared" ref="E40:G40" si="4" xml:space="preserve">  E$29</f>
        <v>Effective run off rate PR19</v>
      </c>
      <c r="F40" s="93">
        <f t="shared" si="4"/>
        <v>0.19064984720202932</v>
      </c>
      <c r="G40" s="93" t="str">
        <f t="shared" si="4"/>
        <v>%</v>
      </c>
      <c r="M40" s="93"/>
    </row>
    <row r="41" spans="1:13">
      <c r="E41" s="70" t="s">
        <v>127</v>
      </c>
      <c r="F41" s="93">
        <f xml:space="preserve">  $F39 - $F40</f>
        <v>4.2470009826158228E-2</v>
      </c>
      <c r="G41" s="70" t="s">
        <v>64</v>
      </c>
      <c r="M41" s="93"/>
    </row>
    <row r="44" spans="1:13">
      <c r="B44" s="69" t="s">
        <v>128</v>
      </c>
    </row>
    <row r="45" spans="1:13">
      <c r="E45" s="93" t="str">
        <f t="shared" ref="E45:G45" si="5" xml:space="preserve">  E$41</f>
        <v>Effective run off rate variance</v>
      </c>
      <c r="F45" s="93">
        <f t="shared" si="5"/>
        <v>4.2470009826158228E-2</v>
      </c>
      <c r="G45" s="93" t="str">
        <f t="shared" si="5"/>
        <v>%</v>
      </c>
      <c r="M45" s="93"/>
    </row>
    <row r="46" spans="1:13">
      <c r="A46" s="71"/>
      <c r="B46" s="71"/>
      <c r="C46" s="71"/>
      <c r="D46" s="71"/>
      <c r="E46" s="88" t="str">
        <f xml:space="preserve">  InpS!E$27</f>
        <v>Average RCV PR24</v>
      </c>
      <c r="F46" s="88">
        <f xml:space="preserve">  InpS!F$27</f>
        <v>9934.9059670306342</v>
      </c>
      <c r="G46" s="88" t="str">
        <f xml:space="preserve">  InpS!G$27</f>
        <v>£m</v>
      </c>
      <c r="M46" s="89"/>
    </row>
    <row r="47" spans="1:13">
      <c r="E47" s="70" t="s">
        <v>128</v>
      </c>
      <c r="F47" s="89">
        <f xml:space="preserve">  $F45 * $F46</f>
        <v>421.93555404174907</v>
      </c>
      <c r="G47" s="70" t="s">
        <v>29</v>
      </c>
      <c r="M47" s="89"/>
    </row>
    <row r="50" spans="1:13">
      <c r="B50" s="69" t="s">
        <v>129</v>
      </c>
    </row>
    <row r="51" spans="1:13">
      <c r="E51" s="89" t="str">
        <f t="shared" ref="E51:G51" si="6" xml:space="preserve">  E$23</f>
        <v>Run off variance</v>
      </c>
      <c r="F51" s="89">
        <f t="shared" si="6"/>
        <v>749.6670461211711</v>
      </c>
      <c r="G51" s="89" t="str">
        <f t="shared" si="6"/>
        <v>£m</v>
      </c>
      <c r="M51" s="89"/>
    </row>
    <row r="52" spans="1:13">
      <c r="E52" s="89" t="str">
        <f t="shared" ref="E52:G52" si="7" xml:space="preserve">  E$47</f>
        <v>Impact of run off rates</v>
      </c>
      <c r="F52" s="89">
        <f t="shared" si="7"/>
        <v>421.93555404174907</v>
      </c>
      <c r="G52" s="89" t="str">
        <f t="shared" si="7"/>
        <v>£m</v>
      </c>
      <c r="M52" s="89"/>
    </row>
    <row r="53" spans="1:13">
      <c r="E53" s="70" t="s">
        <v>129</v>
      </c>
      <c r="F53" s="89">
        <f xml:space="preserve">  $F51 - $F52</f>
        <v>327.73149207942203</v>
      </c>
      <c r="G53" s="70" t="s">
        <v>29</v>
      </c>
      <c r="M53" s="89"/>
    </row>
    <row r="56" spans="1:13">
      <c r="B56" s="69" t="s">
        <v>130</v>
      </c>
    </row>
    <row r="57" spans="1:13">
      <c r="E57" s="89" t="str">
        <f t="shared" ref="E57:G57" si="8" xml:space="preserve">  E$23</f>
        <v>Run off variance</v>
      </c>
      <c r="F57" s="89">
        <f t="shared" si="8"/>
        <v>749.6670461211711</v>
      </c>
      <c r="G57" s="89" t="str">
        <f t="shared" si="8"/>
        <v>£m</v>
      </c>
      <c r="M57" s="89"/>
    </row>
    <row r="58" spans="1:13">
      <c r="A58" s="71"/>
      <c r="B58" s="71"/>
      <c r="C58" s="71"/>
      <c r="D58" s="71"/>
      <c r="E58" s="72" t="str">
        <f xml:space="preserve">  'Cost to serve'!E$17</f>
        <v>Total number of households PR24</v>
      </c>
      <c r="F58" s="72">
        <f xml:space="preserve">  'Cost to serve'!F$17</f>
        <v>11691.76</v>
      </c>
      <c r="G58" s="72" t="str">
        <f xml:space="preserve">  'Cost to serve'!G$17</f>
        <v>000 customers</v>
      </c>
      <c r="M58" s="73"/>
    </row>
    <row r="59" spans="1:13">
      <c r="A59" s="71"/>
      <c r="B59" s="71"/>
      <c r="C59" s="71"/>
      <c r="D59" s="71"/>
      <c r="E59" s="72" t="str">
        <f xml:space="preserve">  InpS!E$92</f>
        <v>Units in a thousand</v>
      </c>
      <c r="F59" s="72">
        <f xml:space="preserve">  InpS!F$92</f>
        <v>1000</v>
      </c>
      <c r="G59" s="72" t="str">
        <f xml:space="preserve">  InpS!G$92</f>
        <v>units</v>
      </c>
      <c r="M59" s="73"/>
    </row>
    <row r="60" spans="1:13">
      <c r="E60" s="70" t="s">
        <v>130</v>
      </c>
      <c r="F60" s="89">
        <f xml:space="preserve">  $F57 / $F58 * $F59</f>
        <v>64.119264004835131</v>
      </c>
      <c r="G60" s="70" t="s">
        <v>50</v>
      </c>
      <c r="M60" s="89"/>
    </row>
    <row r="63" spans="1:13">
      <c r="B63" s="69" t="s">
        <v>131</v>
      </c>
    </row>
    <row r="64" spans="1:13">
      <c r="E64" s="89" t="str">
        <f t="shared" ref="E64:G64" si="9" xml:space="preserve">  E$60</f>
        <v>Pre-adjustment run off bill impact</v>
      </c>
      <c r="F64" s="89">
        <f t="shared" si="9"/>
        <v>64.119264004835131</v>
      </c>
      <c r="G64" s="89" t="str">
        <f t="shared" si="9"/>
        <v>£ / customer</v>
      </c>
      <c r="M64" s="89"/>
    </row>
    <row r="65" spans="1:13">
      <c r="A65" s="71"/>
      <c r="B65" s="71"/>
      <c r="C65" s="71"/>
      <c r="D65" s="71"/>
      <c r="E65" s="90" t="str">
        <f xml:space="preserve">  Wholesale!E$44</f>
        <v>Adjustment factor</v>
      </c>
      <c r="F65" s="90">
        <f xml:space="preserve">  Wholesale!F$44</f>
        <v>0.80109384044983978</v>
      </c>
      <c r="G65" s="90" t="str">
        <f xml:space="preserve">  Wholesale!G$44</f>
        <v>factor</v>
      </c>
      <c r="M65" s="91"/>
    </row>
    <row r="66" spans="1:13">
      <c r="A66" s="75"/>
      <c r="B66" s="75"/>
      <c r="C66" s="75"/>
      <c r="D66" s="75"/>
      <c r="E66" s="75" t="s">
        <v>131</v>
      </c>
      <c r="F66" s="94">
        <f xml:space="preserve">  $F64 * $F65</f>
        <v>51.365547448450549</v>
      </c>
      <c r="G66" s="75" t="s">
        <v>50</v>
      </c>
      <c r="M66" s="89"/>
    </row>
    <row r="69" spans="1:13">
      <c r="B69" s="69" t="s">
        <v>35</v>
      </c>
    </row>
    <row r="70" spans="1:13">
      <c r="E70" s="89" t="str">
        <f t="shared" ref="E70:G70" si="10" xml:space="preserve">  E$53</f>
        <v>Impact of increased RCV</v>
      </c>
      <c r="F70" s="89">
        <f t="shared" si="10"/>
        <v>327.73149207942203</v>
      </c>
      <c r="G70" s="89" t="str">
        <f t="shared" si="10"/>
        <v>£m</v>
      </c>
      <c r="M70" s="89"/>
    </row>
    <row r="71" spans="1:13">
      <c r="E71" s="89" t="str">
        <f t="shared" ref="E71:G71" si="11" xml:space="preserve">  E$23</f>
        <v>Run off variance</v>
      </c>
      <c r="F71" s="89">
        <f t="shared" si="11"/>
        <v>749.6670461211711</v>
      </c>
      <c r="G71" s="89" t="str">
        <f t="shared" si="11"/>
        <v>£m</v>
      </c>
      <c r="M71" s="89"/>
    </row>
    <row r="72" spans="1:13">
      <c r="E72" s="89" t="str">
        <f t="shared" ref="E72:G72" si="12" xml:space="preserve">  E$66</f>
        <v>Run off bill impact</v>
      </c>
      <c r="F72" s="89">
        <f t="shared" si="12"/>
        <v>51.365547448450549</v>
      </c>
      <c r="G72" s="89" t="str">
        <f t="shared" si="12"/>
        <v>£ / customer</v>
      </c>
      <c r="M72" s="89"/>
    </row>
    <row r="73" spans="1:13">
      <c r="A73" s="75"/>
      <c r="B73" s="75"/>
      <c r="C73" s="75"/>
      <c r="D73" s="75"/>
      <c r="E73" s="75" t="s">
        <v>35</v>
      </c>
      <c r="F73" s="94">
        <f xml:space="preserve">  $F70 / $F71 * $F72</f>
        <v>22.455445512588394</v>
      </c>
      <c r="G73" s="75" t="s">
        <v>50</v>
      </c>
      <c r="M73" s="89"/>
    </row>
    <row r="76" spans="1:13">
      <c r="B76" s="69" t="s">
        <v>132</v>
      </c>
    </row>
    <row r="77" spans="1:13">
      <c r="E77" s="89" t="str">
        <f t="shared" ref="E77:G77" si="13" xml:space="preserve">  E$47</f>
        <v>Impact of run off rates</v>
      </c>
      <c r="F77" s="89">
        <f t="shared" si="13"/>
        <v>421.93555404174907</v>
      </c>
      <c r="G77" s="89" t="str">
        <f t="shared" si="13"/>
        <v>£m</v>
      </c>
      <c r="M77" s="89"/>
    </row>
    <row r="78" spans="1:13">
      <c r="E78" s="89" t="str">
        <f t="shared" ref="E78:G78" si="14" xml:space="preserve">  E$23</f>
        <v>Run off variance</v>
      </c>
      <c r="F78" s="89">
        <f t="shared" si="14"/>
        <v>749.6670461211711</v>
      </c>
      <c r="G78" s="89" t="str">
        <f t="shared" si="14"/>
        <v>£m</v>
      </c>
      <c r="M78" s="89"/>
    </row>
    <row r="79" spans="1:13">
      <c r="E79" s="89" t="str">
        <f t="shared" ref="E79:G79" si="15" xml:space="preserve">  E$66</f>
        <v>Run off bill impact</v>
      </c>
      <c r="F79" s="89">
        <f t="shared" si="15"/>
        <v>51.365547448450549</v>
      </c>
      <c r="G79" s="89" t="str">
        <f t="shared" si="15"/>
        <v>£ / customer</v>
      </c>
      <c r="M79" s="89"/>
    </row>
    <row r="80" spans="1:13">
      <c r="A80" s="75"/>
      <c r="B80" s="75"/>
      <c r="C80" s="75"/>
      <c r="D80" s="75"/>
      <c r="E80" s="75" t="s">
        <v>132</v>
      </c>
      <c r="F80" s="94">
        <f xml:space="preserve">  $F77 / $F78 * $F79</f>
        <v>28.910101935862155</v>
      </c>
      <c r="G80" s="75" t="s">
        <v>50</v>
      </c>
      <c r="M80" s="89"/>
    </row>
    <row r="83" spans="2:2">
      <c r="B83" s="70" t="s">
        <v>98</v>
      </c>
    </row>
  </sheetData>
  <conditionalFormatting sqref="J3:S3">
    <cfRule type="cellIs" dxfId="70" priority="12" stopIfTrue="1" operator="equal">
      <formula>"Construction"</formula>
    </cfRule>
    <cfRule type="cellIs" dxfId="69" priority="13" stopIfTrue="1" operator="equal">
      <formula>"Operations"</formula>
    </cfRule>
  </conditionalFormatting>
  <conditionalFormatting sqref="J3:S3">
    <cfRule type="cellIs" dxfId="68" priority="11" operator="equal">
      <formula>"Fin Close"</formula>
    </cfRule>
  </conditionalFormatting>
  <conditionalFormatting sqref="J3:S3">
    <cfRule type="cellIs" dxfId="67" priority="9" operator="equal">
      <formula>"PPA ext."</formula>
    </cfRule>
    <cfRule type="cellIs" dxfId="66" priority="10" operator="equal">
      <formula>"Delay"</formula>
    </cfRule>
  </conditionalFormatting>
  <conditionalFormatting sqref="F2">
    <cfRule type="cellIs" dxfId="65" priority="2" stopIfTrue="1" operator="notEqual">
      <formula>0</formula>
    </cfRule>
    <cfRule type="cellIs" dxfId="64" priority="3" stopIfTrue="1" operator="equal">
      <formula>""</formula>
    </cfRule>
  </conditionalFormatting>
  <conditionalFormatting sqref="F3">
    <cfRule type="cellIs" dxfId="63" priority="1" stopIfTrue="1" operator="notEqual">
      <formula>0</formula>
    </cfRule>
  </conditionalFormatting>
  <pageMargins left="0.70866141732283472" right="0.70866141732283472" top="0.74803149606299213" bottom="0.74803149606299213" header="0.31496062992125984" footer="0.31496062992125984"/>
  <pageSetup paperSize="9" scale="50" orientation="portrait"/>
  <headerFooter>
    <oddHeader>&amp;L&amp;"-,Regular"&amp;9&amp;K63656APage &amp;P of &amp;N&amp;C&amp;"-,Regular"&amp;9&amp;K63656A&amp;F&amp;R&amp;G</oddHeader>
    <oddFooter>&amp;LSheet: &amp;A&amp;RPrinted on &amp;D at &amp;T</oddFooter>
  </headerFooter>
  <customProperties>
    <customPr name="MMGroup" r:id="rId1"/>
    <customPr name="MMSheetType" r:id="rId2"/>
    <customPr name="MMTimeAxis" r:id="rId3"/>
  </customPropertie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outlinePr summaryBelow="0" summaryRight="0"/>
    <pageSetUpPr fitToPage="1"/>
  </sheetPr>
  <dimension ref="A1:S70"/>
  <sheetViews>
    <sheetView showGridLines="0" workbookViewId="0">
      <pane xSplit="9" ySplit="5" topLeftCell="J33" activePane="bottomRight" state="frozen"/>
      <selection pane="bottomRight" activeCell="F65" sqref="F65"/>
      <selection pane="bottomLeft"/>
      <selection pane="topRight"/>
    </sheetView>
  </sheetViews>
  <sheetFormatPr defaultColWidth="0" defaultRowHeight="13.9" outlineLevelRow="1"/>
  <cols>
    <col min="1" max="4" width="1.5" style="70" customWidth="1"/>
    <col min="5" max="5" width="50.33203125" style="70" bestFit="1" customWidth="1"/>
    <col min="6" max="6" width="18.6640625" style="70" bestFit="1" customWidth="1"/>
    <col min="7" max="7" width="17" style="70" bestFit="1" customWidth="1"/>
    <col min="8" max="8" width="6.6640625" style="70" bestFit="1" customWidth="1"/>
    <col min="9" max="9" width="3.5" style="70" customWidth="1"/>
    <col min="10" max="19" width="11.1640625" style="70" bestFit="1" customWidth="1"/>
    <col min="20" max="20" width="15.1640625" style="70" hidden="1" customWidth="1"/>
    <col min="21" max="16384" width="15.1640625" style="70" hidden="1"/>
  </cols>
  <sheetData>
    <row r="1" spans="1:19" s="20" customFormat="1" ht="25.9">
      <c r="A1" s="25" t="e">
        <f ca="1" xml:space="preserve"> RIGHT(CELL("filename", A1), LEN(CELL("filename", A1)) - SEARCH("]", CELL("filename", A1)))</f>
        <v>#VALUE!</v>
      </c>
      <c r="B1" s="19"/>
      <c r="C1" s="21"/>
      <c r="D1" s="17"/>
      <c r="F1" s="18" t="str">
        <f>HYPERLINK("#Contents!A1","Go to contents")</f>
        <v>Go to contents</v>
      </c>
      <c r="H1" s="12"/>
      <c r="J1" s="12"/>
    </row>
    <row r="2" spans="1:19" s="16" customFormat="1">
      <c r="A2" s="13"/>
      <c r="B2" s="13"/>
      <c r="C2" s="23"/>
      <c r="D2" s="22"/>
      <c r="E2" s="6" t="s">
        <v>14</v>
      </c>
      <c r="F2" s="15">
        <v>0</v>
      </c>
      <c r="G2" s="14" t="s">
        <v>15</v>
      </c>
      <c r="H2" s="6"/>
      <c r="I2" s="6"/>
      <c r="J2" s="2">
        <f xml:space="preserve"> Time!J$13</f>
        <v>44286</v>
      </c>
      <c r="K2" s="2">
        <f xml:space="preserve"> Time!K$13</f>
        <v>44651</v>
      </c>
      <c r="L2" s="2">
        <f xml:space="preserve"> Time!L$13</f>
        <v>45016</v>
      </c>
      <c r="M2" s="2">
        <f xml:space="preserve"> Time!M$13</f>
        <v>45382</v>
      </c>
      <c r="N2" s="2">
        <f xml:space="preserve"> Time!N$13</f>
        <v>45747</v>
      </c>
      <c r="O2" s="2">
        <f xml:space="preserve"> Time!O$13</f>
        <v>46112</v>
      </c>
      <c r="P2" s="2">
        <f xml:space="preserve"> Time!P$13</f>
        <v>46477</v>
      </c>
      <c r="Q2" s="2">
        <f xml:space="preserve"> Time!Q$13</f>
        <v>46843</v>
      </c>
      <c r="R2" s="2">
        <f xml:space="preserve"> Time!R$13</f>
        <v>47208</v>
      </c>
      <c r="S2" s="2">
        <f xml:space="preserve"> Time!S$13</f>
        <v>47573</v>
      </c>
    </row>
    <row r="3" spans="1:19" s="11" customFormat="1">
      <c r="A3" s="13"/>
      <c r="B3" s="13"/>
      <c r="C3" s="23"/>
      <c r="D3" s="22"/>
      <c r="E3" s="9" t="s">
        <v>16</v>
      </c>
      <c r="F3" s="15"/>
      <c r="G3" s="14" t="s">
        <v>17</v>
      </c>
      <c r="H3" s="6"/>
      <c r="I3" s="6"/>
      <c r="J3" s="3" t="str">
        <f xml:space="preserve"> Time!J$18</f>
        <v>PR19</v>
      </c>
      <c r="K3" s="3" t="str">
        <f xml:space="preserve"> Time!K$18</f>
        <v>PR19</v>
      </c>
      <c r="L3" s="3" t="str">
        <f xml:space="preserve"> Time!L$18</f>
        <v>PR19</v>
      </c>
      <c r="M3" s="3" t="str">
        <f xml:space="preserve"> Time!M$18</f>
        <v>PR19</v>
      </c>
      <c r="N3" s="3" t="str">
        <f xml:space="preserve"> Time!N$18</f>
        <v>PR19</v>
      </c>
      <c r="O3" s="3" t="str">
        <f xml:space="preserve"> Time!O$18</f>
        <v>PR24</v>
      </c>
      <c r="P3" s="3" t="str">
        <f xml:space="preserve"> Time!P$18</f>
        <v>PR24</v>
      </c>
      <c r="Q3" s="3" t="str">
        <f xml:space="preserve"> Time!Q$18</f>
        <v>PR24</v>
      </c>
      <c r="R3" s="3" t="str">
        <f xml:space="preserve"> Time!R$18</f>
        <v>PR24</v>
      </c>
      <c r="S3" s="3" t="str">
        <f xml:space="preserve"> Time!S$18</f>
        <v>PR24</v>
      </c>
    </row>
    <row r="4" spans="1:19" s="10" customFormat="1">
      <c r="A4" s="13"/>
      <c r="B4" s="13"/>
      <c r="C4" s="23"/>
      <c r="D4" s="22"/>
      <c r="E4" s="6" t="s">
        <v>18</v>
      </c>
      <c r="F4" s="7"/>
      <c r="G4" s="6"/>
      <c r="H4" s="6"/>
      <c r="I4" s="6"/>
      <c r="J4" s="10">
        <f xml:space="preserve"> Time!J$23</f>
        <v>1</v>
      </c>
      <c r="K4" s="10">
        <f xml:space="preserve"> Time!K$23</f>
        <v>2</v>
      </c>
      <c r="L4" s="10">
        <f xml:space="preserve"> Time!L$23</f>
        <v>3</v>
      </c>
      <c r="M4" s="10">
        <f xml:space="preserve"> Time!M$23</f>
        <v>4</v>
      </c>
      <c r="N4" s="10">
        <f xml:space="preserve"> Time!N$23</f>
        <v>5</v>
      </c>
      <c r="O4" s="10">
        <f xml:space="preserve"> Time!O$23</f>
        <v>6</v>
      </c>
      <c r="P4" s="10">
        <f xml:space="preserve"> Time!P$23</f>
        <v>7</v>
      </c>
      <c r="Q4" s="10">
        <f xml:space="preserve"> Time!Q$23</f>
        <v>8</v>
      </c>
      <c r="R4" s="10">
        <f xml:space="preserve"> Time!R$23</f>
        <v>9</v>
      </c>
      <c r="S4" s="10">
        <f xml:space="preserve"> Time!S$23</f>
        <v>10</v>
      </c>
    </row>
    <row r="5" spans="1:19" s="11" customFormat="1">
      <c r="A5" s="13"/>
      <c r="B5" s="13"/>
      <c r="C5" s="23"/>
      <c r="D5" s="22"/>
      <c r="E5" s="6" t="s">
        <v>19</v>
      </c>
      <c r="F5" s="7" t="s">
        <v>20</v>
      </c>
      <c r="G5" s="7" t="s">
        <v>21</v>
      </c>
      <c r="H5" s="7" t="s">
        <v>22</v>
      </c>
      <c r="I5" s="6"/>
      <c r="J5" s="1">
        <f xml:space="preserve"> Time!J$27</f>
        <v>1</v>
      </c>
      <c r="K5" s="1">
        <f xml:space="preserve"> Time!K$27</f>
        <v>2</v>
      </c>
      <c r="L5" s="1">
        <f xml:space="preserve"> Time!L$27</f>
        <v>3</v>
      </c>
      <c r="M5" s="1">
        <f xml:space="preserve"> Time!M$27</f>
        <v>4</v>
      </c>
      <c r="N5" s="1">
        <f xml:space="preserve"> Time!N$27</f>
        <v>5</v>
      </c>
      <c r="O5" s="1">
        <f xml:space="preserve"> Time!O$27</f>
        <v>6</v>
      </c>
      <c r="P5" s="1">
        <f xml:space="preserve"> Time!P$27</f>
        <v>7</v>
      </c>
      <c r="Q5" s="1">
        <f xml:space="preserve"> Time!Q$27</f>
        <v>8</v>
      </c>
      <c r="R5" s="1">
        <f xml:space="preserve"> Time!R$27</f>
        <v>9</v>
      </c>
      <c r="S5" s="1">
        <f xml:space="preserve"> Time!S$27</f>
        <v>10</v>
      </c>
    </row>
    <row r="6" spans="1:19" s="9" customFormat="1">
      <c r="A6" s="7"/>
      <c r="B6" s="7"/>
      <c r="C6" s="24"/>
      <c r="F6" s="7"/>
      <c r="G6" s="7"/>
      <c r="H6" s="7"/>
    </row>
    <row r="8" spans="1:19">
      <c r="B8" s="69" t="s">
        <v>133</v>
      </c>
    </row>
    <row r="9" spans="1:19">
      <c r="A9" s="71"/>
      <c r="B9" s="71"/>
      <c r="C9" s="71"/>
      <c r="D9" s="71"/>
      <c r="E9" s="90" t="str">
        <f xml:space="preserve">  InpS!E$32</f>
        <v>CPIH 2022-23</v>
      </c>
      <c r="F9" s="90">
        <f xml:space="preserve">  InpS!F$32</f>
        <v>123.04166666666664</v>
      </c>
      <c r="G9" s="90" t="str">
        <f xml:space="preserve">  InpS!G$32</f>
        <v>index</v>
      </c>
      <c r="M9" s="91"/>
    </row>
    <row r="10" spans="1:19">
      <c r="A10" s="71"/>
      <c r="B10" s="71"/>
      <c r="C10" s="71"/>
      <c r="D10" s="71"/>
      <c r="E10" s="90" t="str">
        <f xml:space="preserve">  InpS!E$31</f>
        <v>CPIH 2017-18</v>
      </c>
      <c r="F10" s="90">
        <f xml:space="preserve">  InpS!F$31</f>
        <v>104.21666666666665</v>
      </c>
      <c r="G10" s="90" t="str">
        <f xml:space="preserve">  InpS!G$31</f>
        <v>index</v>
      </c>
      <c r="M10" s="91"/>
    </row>
    <row r="11" spans="1:19">
      <c r="A11" s="75"/>
      <c r="B11" s="75"/>
      <c r="C11" s="75"/>
      <c r="D11" s="75"/>
      <c r="E11" s="75" t="s">
        <v>133</v>
      </c>
      <c r="F11" s="95">
        <f xml:space="preserve">  $F9 / $F10</f>
        <v>1.1806332960179113</v>
      </c>
      <c r="G11" s="75" t="s">
        <v>115</v>
      </c>
      <c r="M11" s="91"/>
    </row>
    <row r="14" spans="1:19">
      <c r="B14" s="69" t="s">
        <v>134</v>
      </c>
    </row>
    <row r="15" spans="1:19">
      <c r="A15" s="71"/>
      <c r="B15" s="71"/>
      <c r="C15" s="71"/>
      <c r="D15" s="71"/>
      <c r="E15" s="88" t="str">
        <f xml:space="preserve">  InpS!E$39</f>
        <v>Combined average bills PR24</v>
      </c>
      <c r="F15" s="88">
        <f xml:space="preserve">  InpS!F$39</f>
        <v>553.14376555959711</v>
      </c>
      <c r="G15" s="88" t="str">
        <f xml:space="preserve">  InpS!G$39</f>
        <v>£ / customer</v>
      </c>
      <c r="M15" s="89"/>
    </row>
    <row r="16" spans="1:19">
      <c r="A16" s="71"/>
      <c r="B16" s="71"/>
      <c r="C16" s="71"/>
      <c r="D16" s="71"/>
      <c r="E16" s="88" t="str">
        <f xml:space="preserve">  InpS!E$38</f>
        <v>Combined average bills PR19 (2022-23 prices)</v>
      </c>
      <c r="F16" s="88">
        <f xml:space="preserve">  InpS!F$38</f>
        <v>442.01744141846035</v>
      </c>
      <c r="G16" s="88" t="str">
        <f xml:space="preserve">  InpS!G$38</f>
        <v>£ / customer</v>
      </c>
      <c r="M16" s="89"/>
    </row>
    <row r="17" spans="1:13">
      <c r="E17" s="70" t="s">
        <v>134</v>
      </c>
      <c r="F17" s="89">
        <f xml:space="preserve">  $F15 - $F16</f>
        <v>111.12632414113676</v>
      </c>
      <c r="G17" s="70" t="s">
        <v>50</v>
      </c>
      <c r="M17" s="89"/>
    </row>
    <row r="20" spans="1:13">
      <c r="B20" s="69" t="s">
        <v>135</v>
      </c>
    </row>
    <row r="21" spans="1:13">
      <c r="E21" s="89" t="str">
        <f t="shared" ref="E21:G21" si="0" xml:space="preserve">  E$17</f>
        <v>Total bill impact</v>
      </c>
      <c r="F21" s="89">
        <f t="shared" si="0"/>
        <v>111.12632414113676</v>
      </c>
      <c r="G21" s="89" t="str">
        <f t="shared" si="0"/>
        <v>£ / customer</v>
      </c>
      <c r="M21" s="89"/>
    </row>
    <row r="22" spans="1:13">
      <c r="A22" s="71"/>
      <c r="B22" s="71"/>
      <c r="C22" s="71"/>
      <c r="D22" s="71"/>
      <c r="E22" s="88" t="str">
        <f xml:space="preserve">  'Customer number impacts'!E$25</f>
        <v>Customer numbers &amp; retail apportionment</v>
      </c>
      <c r="F22" s="88">
        <f xml:space="preserve">  'Customer number impacts'!F$25</f>
        <v>-1.0756968807123539</v>
      </c>
      <c r="G22" s="88" t="str">
        <f xml:space="preserve">  'Customer number impacts'!G$25</f>
        <v>£ / customer</v>
      </c>
      <c r="M22" s="89"/>
    </row>
    <row r="23" spans="1:13">
      <c r="A23" s="71"/>
      <c r="B23" s="71"/>
      <c r="C23" s="71"/>
      <c r="D23" s="71"/>
      <c r="E23" s="88" t="str">
        <f xml:space="preserve">  'Cost to serve'!E$37</f>
        <v>Retail cost to serve</v>
      </c>
      <c r="F23" s="88">
        <f xml:space="preserve">  'Cost to serve'!F$37</f>
        <v>15.422130168538143</v>
      </c>
      <c r="G23" s="88" t="str">
        <f xml:space="preserve">  'Cost to serve'!G$37</f>
        <v>£ / customer</v>
      </c>
      <c r="M23" s="89"/>
    </row>
    <row r="24" spans="1:13">
      <c r="A24" s="75"/>
      <c r="B24" s="75"/>
      <c r="C24" s="75"/>
      <c r="D24" s="75"/>
      <c r="E24" s="75" t="s">
        <v>135</v>
      </c>
      <c r="F24" s="94">
        <f xml:space="preserve">  $F21 - $F22 - $F23</f>
        <v>96.779890853310974</v>
      </c>
      <c r="G24" s="75" t="s">
        <v>50</v>
      </c>
      <c r="M24" s="89"/>
    </row>
    <row r="27" spans="1:13">
      <c r="B27" s="69" t="s">
        <v>136</v>
      </c>
    </row>
    <row r="28" spans="1:13">
      <c r="A28" s="71"/>
      <c r="B28" s="71"/>
      <c r="C28" s="71"/>
      <c r="D28" s="71"/>
      <c r="E28" s="88" t="str">
        <f xml:space="preserve">  InpS!E$34</f>
        <v>Pre-inflation final profiled allowed revenues PR19</v>
      </c>
      <c r="F28" s="88">
        <f xml:space="preserve">  InpS!F$34</f>
        <v>4966.5071929347978</v>
      </c>
      <c r="G28" s="88" t="str">
        <f xml:space="preserve">  InpS!G$34</f>
        <v>£m</v>
      </c>
      <c r="M28" s="89"/>
    </row>
    <row r="29" spans="1:13">
      <c r="E29" s="91" t="str">
        <f t="shared" ref="E29:G29" si="1" xml:space="preserve">  E$11</f>
        <v>CPIH factor</v>
      </c>
      <c r="F29" s="91">
        <f t="shared" si="1"/>
        <v>1.1806332960179113</v>
      </c>
      <c r="G29" s="91" t="str">
        <f t="shared" si="1"/>
        <v>factor</v>
      </c>
      <c r="M29" s="91"/>
    </row>
    <row r="30" spans="1:13">
      <c r="E30" s="70" t="s">
        <v>136</v>
      </c>
      <c r="F30" s="89">
        <f xml:space="preserve">  $F28 * $F29</f>
        <v>5863.6237568912748</v>
      </c>
      <c r="G30" s="70" t="s">
        <v>29</v>
      </c>
      <c r="M30" s="89"/>
    </row>
    <row r="33" spans="1:13">
      <c r="B33" s="69" t="s">
        <v>137</v>
      </c>
    </row>
    <row r="34" spans="1:13">
      <c r="A34" s="71"/>
      <c r="B34" s="71"/>
      <c r="C34" s="71"/>
      <c r="D34" s="71"/>
      <c r="E34" s="88" t="str">
        <f xml:space="preserve">  InpS!E$35</f>
        <v>Final profiled allowed revenues PR24</v>
      </c>
      <c r="F34" s="88">
        <f xml:space="preserve">  InpS!F$35</f>
        <v>7276.101546069779</v>
      </c>
      <c r="G34" s="88" t="str">
        <f xml:space="preserve">  InpS!G$35</f>
        <v>£m</v>
      </c>
      <c r="M34" s="89"/>
    </row>
    <row r="35" spans="1:13">
      <c r="E35" s="89" t="str">
        <f t="shared" ref="E35:G35" si="2" xml:space="preserve">  E$30</f>
        <v>Profiled allowed revenues PR19</v>
      </c>
      <c r="F35" s="89">
        <f t="shared" si="2"/>
        <v>5863.6237568912748</v>
      </c>
      <c r="G35" s="89" t="str">
        <f t="shared" si="2"/>
        <v>£m</v>
      </c>
      <c r="M35" s="89"/>
    </row>
    <row r="36" spans="1:13">
      <c r="A36" s="71"/>
      <c r="B36" s="71"/>
      <c r="C36" s="71"/>
      <c r="D36" s="71"/>
      <c r="E36" s="72" t="str">
        <f xml:space="preserve">  'Cost to serve'!E$17</f>
        <v>Total number of households PR24</v>
      </c>
      <c r="F36" s="72">
        <f xml:space="preserve">  'Cost to serve'!F$17</f>
        <v>11691.76</v>
      </c>
      <c r="G36" s="72" t="str">
        <f xml:space="preserve">  'Cost to serve'!G$17</f>
        <v>000 customers</v>
      </c>
      <c r="M36" s="73"/>
    </row>
    <row r="37" spans="1:13">
      <c r="A37" s="71"/>
      <c r="B37" s="71"/>
      <c r="C37" s="71"/>
      <c r="D37" s="71"/>
      <c r="E37" s="72" t="str">
        <f xml:space="preserve">  InpS!E$92</f>
        <v>Units in a thousand</v>
      </c>
      <c r="F37" s="72">
        <f xml:space="preserve">  InpS!F$92</f>
        <v>1000</v>
      </c>
      <c r="G37" s="72" t="str">
        <f xml:space="preserve">  InpS!G$92</f>
        <v>units</v>
      </c>
      <c r="M37" s="73"/>
    </row>
    <row r="38" spans="1:13">
      <c r="E38" s="70" t="s">
        <v>137</v>
      </c>
      <c r="F38" s="89">
        <f xml:space="preserve">  ( $F34 - $F35 ) / $F36 * $F37</f>
        <v>120.80968042266556</v>
      </c>
      <c r="G38" s="70" t="s">
        <v>50</v>
      </c>
      <c r="M38" s="89"/>
    </row>
    <row r="41" spans="1:13">
      <c r="B41" s="69" t="s">
        <v>138</v>
      </c>
    </row>
    <row r="42" spans="1:13">
      <c r="E42" s="89" t="str">
        <f t="shared" ref="E42:G42" si="3" xml:space="preserve">  E$24</f>
        <v>Wholesale bill impact</v>
      </c>
      <c r="F42" s="89">
        <f t="shared" si="3"/>
        <v>96.779890853310974</v>
      </c>
      <c r="G42" s="89" t="str">
        <f t="shared" si="3"/>
        <v>£ / customer</v>
      </c>
      <c r="M42" s="89"/>
    </row>
    <row r="43" spans="1:13">
      <c r="E43" s="89" t="str">
        <f t="shared" ref="E43:G43" si="4" xml:space="preserve">  E$38</f>
        <v>Profiled allowed revenues per customer</v>
      </c>
      <c r="F43" s="89">
        <f t="shared" si="4"/>
        <v>120.80968042266556</v>
      </c>
      <c r="G43" s="89" t="str">
        <f t="shared" si="4"/>
        <v>£ / customer</v>
      </c>
      <c r="M43" s="89"/>
    </row>
    <row r="44" spans="1:13">
      <c r="A44" s="75"/>
      <c r="B44" s="75"/>
      <c r="C44" s="75"/>
      <c r="D44" s="75"/>
      <c r="E44" s="75" t="s">
        <v>138</v>
      </c>
      <c r="F44" s="95">
        <f xml:space="preserve">  $F42 / $F43</f>
        <v>0.80109384044983978</v>
      </c>
      <c r="G44" s="75" t="s">
        <v>115</v>
      </c>
      <c r="M44" s="91"/>
    </row>
    <row r="48" spans="1:13">
      <c r="A48" s="69" t="s">
        <v>139</v>
      </c>
    </row>
    <row r="49" spans="1:13" outlineLevel="1">
      <c r="B49" s="69" t="s">
        <v>140</v>
      </c>
    </row>
    <row r="50" spans="1:13" outlineLevel="1">
      <c r="A50" s="71"/>
      <c r="B50" s="71"/>
      <c r="C50" s="71"/>
      <c r="D50" s="71"/>
      <c r="E50" s="88" t="str">
        <f xml:space="preserve">  InpS!E$36</f>
        <v>Pre-inflation final return on capital PR19</v>
      </c>
      <c r="F50" s="88">
        <f xml:space="preserve">  InpS!F$36</f>
        <v>942.73578024481446</v>
      </c>
      <c r="G50" s="88" t="str">
        <f xml:space="preserve">  InpS!G$36</f>
        <v>£m</v>
      </c>
      <c r="M50" s="89"/>
    </row>
    <row r="51" spans="1:13" outlineLevel="1">
      <c r="E51" s="91" t="str">
        <f t="shared" ref="E51:G51" si="5" xml:space="preserve">  E$11</f>
        <v>CPIH factor</v>
      </c>
      <c r="F51" s="91">
        <f t="shared" si="5"/>
        <v>1.1806332960179113</v>
      </c>
      <c r="G51" s="91" t="str">
        <f t="shared" si="5"/>
        <v>factor</v>
      </c>
      <c r="M51" s="91"/>
    </row>
    <row r="52" spans="1:13" outlineLevel="1">
      <c r="E52" s="70" t="s">
        <v>140</v>
      </c>
      <c r="F52" s="89">
        <f xml:space="preserve">  $F50 * $F51</f>
        <v>1113.0252515044526</v>
      </c>
      <c r="G52" s="70" t="s">
        <v>29</v>
      </c>
      <c r="M52" s="89"/>
    </row>
    <row r="53" spans="1:13" outlineLevel="1"/>
    <row r="54" spans="1:13" outlineLevel="1"/>
    <row r="55" spans="1:13" outlineLevel="1">
      <c r="B55" s="69" t="s">
        <v>141</v>
      </c>
    </row>
    <row r="56" spans="1:13" outlineLevel="1">
      <c r="A56" s="71"/>
      <c r="B56" s="71"/>
      <c r="C56" s="71"/>
      <c r="D56" s="71"/>
      <c r="E56" s="88" t="str">
        <f xml:space="preserve">  InpS!E$37</f>
        <v>Final return on capital PR24</v>
      </c>
      <c r="F56" s="88">
        <f xml:space="preserve">  InpS!F$37</f>
        <v>1721.6665616983601</v>
      </c>
      <c r="G56" s="88" t="str">
        <f xml:space="preserve">  InpS!G$37</f>
        <v>£m</v>
      </c>
      <c r="M56" s="89"/>
    </row>
    <row r="57" spans="1:13" outlineLevel="1">
      <c r="E57" s="89" t="str">
        <f t="shared" ref="E57:G57" si="6" xml:space="preserve">  E$52</f>
        <v>Final return on capital PR19</v>
      </c>
      <c r="F57" s="89">
        <f t="shared" si="6"/>
        <v>1113.0252515044526</v>
      </c>
      <c r="G57" s="89" t="str">
        <f t="shared" si="6"/>
        <v>£m</v>
      </c>
      <c r="M57" s="89"/>
    </row>
    <row r="58" spans="1:13" outlineLevel="1">
      <c r="A58" s="71"/>
      <c r="B58" s="71"/>
      <c r="C58" s="71"/>
      <c r="D58" s="71"/>
      <c r="E58" s="72" t="str">
        <f xml:space="preserve">  'Cost to serve'!E$17</f>
        <v>Total number of households PR24</v>
      </c>
      <c r="F58" s="72">
        <f xml:space="preserve">  'Cost to serve'!F$17</f>
        <v>11691.76</v>
      </c>
      <c r="G58" s="72" t="str">
        <f xml:space="preserve">  'Cost to serve'!G$17</f>
        <v>000 customers</v>
      </c>
      <c r="M58" s="73"/>
    </row>
    <row r="59" spans="1:13" outlineLevel="1">
      <c r="A59" s="71"/>
      <c r="B59" s="71"/>
      <c r="C59" s="71"/>
      <c r="D59" s="71"/>
      <c r="E59" s="72" t="str">
        <f xml:space="preserve">  InpS!E$92</f>
        <v>Units in a thousand</v>
      </c>
      <c r="F59" s="72">
        <f xml:space="preserve">  InpS!F$92</f>
        <v>1000</v>
      </c>
      <c r="G59" s="72" t="str">
        <f xml:space="preserve">  InpS!G$92</f>
        <v>units</v>
      </c>
      <c r="M59" s="73"/>
    </row>
    <row r="60" spans="1:13" outlineLevel="1">
      <c r="E60" s="70" t="s">
        <v>141</v>
      </c>
      <c r="F60" s="89">
        <f xml:space="preserve">  ( $F56 - $F57 ) / $F58 * $F59</f>
        <v>52.057287371097893</v>
      </c>
      <c r="G60" s="70" t="s">
        <v>50</v>
      </c>
      <c r="M60" s="89"/>
    </row>
    <row r="61" spans="1:13" outlineLevel="1"/>
    <row r="62" spans="1:13" outlineLevel="1"/>
    <row r="63" spans="1:13" outlineLevel="1">
      <c r="B63" s="69" t="s">
        <v>139</v>
      </c>
    </row>
    <row r="64" spans="1:13" outlineLevel="1">
      <c r="E64" s="89" t="str">
        <f t="shared" ref="E64:G64" si="7" xml:space="preserve">  E$60</f>
        <v>Pre-adjustment WACC</v>
      </c>
      <c r="F64" s="89">
        <f t="shared" si="7"/>
        <v>52.057287371097893</v>
      </c>
      <c r="G64" s="89" t="str">
        <f t="shared" si="7"/>
        <v>£ / customer</v>
      </c>
      <c r="M64" s="89"/>
    </row>
    <row r="65" spans="1:13" outlineLevel="1">
      <c r="E65" s="91" t="str">
        <f t="shared" ref="E65:G65" si="8" xml:space="preserve">  E$44</f>
        <v>Adjustment factor</v>
      </c>
      <c r="F65" s="91">
        <f t="shared" si="8"/>
        <v>0.80109384044983978</v>
      </c>
      <c r="G65" s="91" t="str">
        <f t="shared" si="8"/>
        <v>factor</v>
      </c>
      <c r="M65" s="91"/>
    </row>
    <row r="66" spans="1:13" outlineLevel="1">
      <c r="A66" s="75"/>
      <c r="B66" s="75"/>
      <c r="C66" s="75"/>
      <c r="D66" s="75"/>
      <c r="E66" s="75" t="s">
        <v>139</v>
      </c>
      <c r="F66" s="94">
        <f xml:space="preserve">  $F64 * $F65</f>
        <v>41.702772263513751</v>
      </c>
      <c r="G66" s="75" t="s">
        <v>50</v>
      </c>
      <c r="M66" s="89"/>
    </row>
    <row r="67" spans="1:13" outlineLevel="1"/>
    <row r="70" spans="1:13">
      <c r="B70" s="70" t="s">
        <v>98</v>
      </c>
    </row>
  </sheetData>
  <conditionalFormatting sqref="J3:S3">
    <cfRule type="cellIs" dxfId="62" priority="12" stopIfTrue="1" operator="equal">
      <formula>"Construction"</formula>
    </cfRule>
    <cfRule type="cellIs" dxfId="61" priority="13" stopIfTrue="1" operator="equal">
      <formula>"Operations"</formula>
    </cfRule>
  </conditionalFormatting>
  <conditionalFormatting sqref="J3:S3">
    <cfRule type="cellIs" dxfId="60" priority="11" operator="equal">
      <formula>"Fin Close"</formula>
    </cfRule>
  </conditionalFormatting>
  <conditionalFormatting sqref="J3:S3">
    <cfRule type="cellIs" dxfId="59" priority="9" operator="equal">
      <formula>"PPA ext."</formula>
    </cfRule>
    <cfRule type="cellIs" dxfId="58" priority="10" operator="equal">
      <formula>"Delay"</formula>
    </cfRule>
  </conditionalFormatting>
  <conditionalFormatting sqref="F2">
    <cfRule type="cellIs" dxfId="57" priority="2" stopIfTrue="1" operator="notEqual">
      <formula>0</formula>
    </cfRule>
    <cfRule type="cellIs" dxfId="56" priority="3" stopIfTrue="1" operator="equal">
      <formula>""</formula>
    </cfRule>
  </conditionalFormatting>
  <conditionalFormatting sqref="F3">
    <cfRule type="cellIs" dxfId="55" priority="1" stopIfTrue="1" operator="notEqual">
      <formula>0</formula>
    </cfRule>
  </conditionalFormatting>
  <pageMargins left="0.70866141732283472" right="0.70866141732283472" top="0.74803149606299213" bottom="0.74803149606299213" header="0.31496062992125984" footer="0.31496062992125984"/>
  <pageSetup paperSize="9" scale="50" orientation="portrait"/>
  <headerFooter>
    <oddHeader>&amp;L&amp;"-,Regular"&amp;9&amp;K63656APage &amp;P of &amp;N&amp;C&amp;"-,Regular"&amp;9&amp;K63656A&amp;F&amp;R&amp;G</oddHeader>
    <oddFooter>&amp;LSheet: &amp;A&amp;RPrinted on &amp;D at &amp;T</oddFooter>
  </headerFooter>
  <customProperties>
    <customPr name="MMGroup" r:id="rId1"/>
    <customPr name="MMSheetType" r:id="rId2"/>
    <customPr name="MMTimeAxis" r:id="rId3"/>
  </customProperties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outlinePr summaryBelow="0" summaryRight="0"/>
    <pageSetUpPr fitToPage="1"/>
  </sheetPr>
  <dimension ref="A1:S28"/>
  <sheetViews>
    <sheetView showGridLines="0" workbookViewId="0">
      <pane xSplit="9" ySplit="5" topLeftCell="J6" activePane="bottomRight" state="frozen"/>
      <selection pane="bottomRight"/>
      <selection pane="bottomLeft"/>
      <selection pane="topRight"/>
    </sheetView>
  </sheetViews>
  <sheetFormatPr defaultColWidth="0" defaultRowHeight="13.9"/>
  <cols>
    <col min="1" max="4" width="1.5" style="70" customWidth="1"/>
    <col min="5" max="5" width="50.83203125" style="70" bestFit="1" customWidth="1"/>
    <col min="6" max="6" width="18.6640625" style="70" bestFit="1" customWidth="1"/>
    <col min="7" max="7" width="17" style="70" bestFit="1" customWidth="1"/>
    <col min="8" max="8" width="6.6640625" style="70" bestFit="1" customWidth="1"/>
    <col min="9" max="9" width="3.5" style="70" customWidth="1"/>
    <col min="10" max="19" width="11.1640625" style="70" bestFit="1" customWidth="1"/>
    <col min="20" max="20" width="15.1640625" style="70" hidden="1" customWidth="1"/>
    <col min="21" max="16384" width="15.1640625" style="70" hidden="1"/>
  </cols>
  <sheetData>
    <row r="1" spans="1:19" s="20" customFormat="1" ht="25.9">
      <c r="A1" s="25" t="e">
        <f ca="1" xml:space="preserve"> RIGHT(CELL("filename", A1), LEN(CELL("filename", A1)) - SEARCH("]", CELL("filename", A1)))</f>
        <v>#VALUE!</v>
      </c>
      <c r="B1" s="19"/>
      <c r="C1" s="21"/>
      <c r="D1" s="17"/>
      <c r="F1" s="18" t="str">
        <f>HYPERLINK("#Contents!A1","Go to contents")</f>
        <v>Go to contents</v>
      </c>
      <c r="H1" s="12"/>
      <c r="J1" s="12"/>
    </row>
    <row r="2" spans="1:19" s="16" customFormat="1">
      <c r="A2" s="13"/>
      <c r="B2" s="13"/>
      <c r="C2" s="23"/>
      <c r="D2" s="22"/>
      <c r="E2" s="6" t="s">
        <v>14</v>
      </c>
      <c r="F2" s="15">
        <v>0</v>
      </c>
      <c r="G2" s="14" t="s">
        <v>15</v>
      </c>
      <c r="H2" s="6"/>
      <c r="I2" s="6"/>
      <c r="J2" s="2">
        <f xml:space="preserve"> Time!J$13</f>
        <v>44286</v>
      </c>
      <c r="K2" s="2">
        <f xml:space="preserve"> Time!K$13</f>
        <v>44651</v>
      </c>
      <c r="L2" s="2">
        <f xml:space="preserve"> Time!L$13</f>
        <v>45016</v>
      </c>
      <c r="M2" s="2">
        <f xml:space="preserve"> Time!M$13</f>
        <v>45382</v>
      </c>
      <c r="N2" s="2">
        <f xml:space="preserve"> Time!N$13</f>
        <v>45747</v>
      </c>
      <c r="O2" s="2">
        <f xml:space="preserve"> Time!O$13</f>
        <v>46112</v>
      </c>
      <c r="P2" s="2">
        <f xml:space="preserve"> Time!P$13</f>
        <v>46477</v>
      </c>
      <c r="Q2" s="2">
        <f xml:space="preserve"> Time!Q$13</f>
        <v>46843</v>
      </c>
      <c r="R2" s="2">
        <f xml:space="preserve"> Time!R$13</f>
        <v>47208</v>
      </c>
      <c r="S2" s="2">
        <f xml:space="preserve"> Time!S$13</f>
        <v>47573</v>
      </c>
    </row>
    <row r="3" spans="1:19" s="11" customFormat="1">
      <c r="A3" s="13"/>
      <c r="B3" s="13"/>
      <c r="C3" s="23"/>
      <c r="D3" s="22"/>
      <c r="E3" s="9" t="s">
        <v>16</v>
      </c>
      <c r="F3" s="15"/>
      <c r="G3" s="14" t="s">
        <v>17</v>
      </c>
      <c r="H3" s="6"/>
      <c r="I3" s="6"/>
      <c r="J3" s="3" t="str">
        <f xml:space="preserve"> Time!J$18</f>
        <v>PR19</v>
      </c>
      <c r="K3" s="3" t="str">
        <f xml:space="preserve"> Time!K$18</f>
        <v>PR19</v>
      </c>
      <c r="L3" s="3" t="str">
        <f xml:space="preserve"> Time!L$18</f>
        <v>PR19</v>
      </c>
      <c r="M3" s="3" t="str">
        <f xml:space="preserve"> Time!M$18</f>
        <v>PR19</v>
      </c>
      <c r="N3" s="3" t="str">
        <f xml:space="preserve"> Time!N$18</f>
        <v>PR19</v>
      </c>
      <c r="O3" s="3" t="str">
        <f xml:space="preserve"> Time!O$18</f>
        <v>PR24</v>
      </c>
      <c r="P3" s="3" t="str">
        <f xml:space="preserve"> Time!P$18</f>
        <v>PR24</v>
      </c>
      <c r="Q3" s="3" t="str">
        <f xml:space="preserve"> Time!Q$18</f>
        <v>PR24</v>
      </c>
      <c r="R3" s="3" t="str">
        <f xml:space="preserve"> Time!R$18</f>
        <v>PR24</v>
      </c>
      <c r="S3" s="3" t="str">
        <f xml:space="preserve"> Time!S$18</f>
        <v>PR24</v>
      </c>
    </row>
    <row r="4" spans="1:19" s="10" customFormat="1">
      <c r="A4" s="13"/>
      <c r="B4" s="13"/>
      <c r="C4" s="23"/>
      <c r="D4" s="22"/>
      <c r="E4" s="6" t="s">
        <v>18</v>
      </c>
      <c r="F4" s="7"/>
      <c r="G4" s="6"/>
      <c r="H4" s="6"/>
      <c r="I4" s="6"/>
      <c r="J4" s="10">
        <f xml:space="preserve"> Time!J$23</f>
        <v>1</v>
      </c>
      <c r="K4" s="10">
        <f xml:space="preserve"> Time!K$23</f>
        <v>2</v>
      </c>
      <c r="L4" s="10">
        <f xml:space="preserve"> Time!L$23</f>
        <v>3</v>
      </c>
      <c r="M4" s="10">
        <f xml:space="preserve"> Time!M$23</f>
        <v>4</v>
      </c>
      <c r="N4" s="10">
        <f xml:space="preserve"> Time!N$23</f>
        <v>5</v>
      </c>
      <c r="O4" s="10">
        <f xml:space="preserve"> Time!O$23</f>
        <v>6</v>
      </c>
      <c r="P4" s="10">
        <f xml:space="preserve"> Time!P$23</f>
        <v>7</v>
      </c>
      <c r="Q4" s="10">
        <f xml:space="preserve"> Time!Q$23</f>
        <v>8</v>
      </c>
      <c r="R4" s="10">
        <f xml:space="preserve"> Time!R$23</f>
        <v>9</v>
      </c>
      <c r="S4" s="10">
        <f xml:space="preserve"> Time!S$23</f>
        <v>10</v>
      </c>
    </row>
    <row r="5" spans="1:19" s="11" customFormat="1">
      <c r="A5" s="13"/>
      <c r="B5" s="13"/>
      <c r="C5" s="23"/>
      <c r="D5" s="22"/>
      <c r="E5" s="6" t="s">
        <v>19</v>
      </c>
      <c r="F5" s="7" t="s">
        <v>20</v>
      </c>
      <c r="G5" s="7" t="s">
        <v>21</v>
      </c>
      <c r="H5" s="7" t="s">
        <v>22</v>
      </c>
      <c r="I5" s="6"/>
      <c r="J5" s="1">
        <f xml:space="preserve"> Time!J$27</f>
        <v>1</v>
      </c>
      <c r="K5" s="1">
        <f xml:space="preserve"> Time!K$27</f>
        <v>2</v>
      </c>
      <c r="L5" s="1">
        <f xml:space="preserve"> Time!L$27</f>
        <v>3</v>
      </c>
      <c r="M5" s="1">
        <f xml:space="preserve"> Time!M$27</f>
        <v>4</v>
      </c>
      <c r="N5" s="1">
        <f xml:space="preserve"> Time!N$27</f>
        <v>5</v>
      </c>
      <c r="O5" s="1">
        <f xml:space="preserve"> Time!O$27</f>
        <v>6</v>
      </c>
      <c r="P5" s="1">
        <f xml:space="preserve"> Time!P$27</f>
        <v>7</v>
      </c>
      <c r="Q5" s="1">
        <f xml:space="preserve"> Time!Q$27</f>
        <v>8</v>
      </c>
      <c r="R5" s="1">
        <f xml:space="preserve"> Time!R$27</f>
        <v>9</v>
      </c>
      <c r="S5" s="1">
        <f xml:space="preserve"> Time!S$27</f>
        <v>10</v>
      </c>
    </row>
    <row r="6" spans="1:19" s="9" customFormat="1">
      <c r="A6" s="7"/>
      <c r="B6" s="7"/>
      <c r="C6" s="24"/>
      <c r="F6" s="7"/>
      <c r="G6" s="7"/>
      <c r="H6" s="7"/>
    </row>
    <row r="8" spans="1:19">
      <c r="B8" s="69" t="s">
        <v>142</v>
      </c>
    </row>
    <row r="9" spans="1:19">
      <c r="A9" s="71"/>
      <c r="B9" s="71"/>
      <c r="C9" s="71"/>
      <c r="D9" s="71"/>
      <c r="E9" s="88" t="str">
        <f xml:space="preserve">  InpS!E$43</f>
        <v>Pre-inflation post financeability adjustment PR19</v>
      </c>
      <c r="F9" s="88">
        <f xml:space="preserve">  InpS!F$43</f>
        <v>83.450351424310981</v>
      </c>
      <c r="G9" s="88" t="str">
        <f xml:space="preserve">  InpS!G$43</f>
        <v>£m</v>
      </c>
      <c r="M9" s="89"/>
    </row>
    <row r="10" spans="1:19">
      <c r="A10" s="71"/>
      <c r="B10" s="71"/>
      <c r="C10" s="71"/>
      <c r="D10" s="71"/>
      <c r="E10" s="90" t="str">
        <f xml:space="preserve">  Wholesale!E$11</f>
        <v>CPIH factor</v>
      </c>
      <c r="F10" s="90">
        <f xml:space="preserve">  Wholesale!F$11</f>
        <v>1.1806332960179113</v>
      </c>
      <c r="G10" s="90" t="str">
        <f xml:space="preserve">  Wholesale!G$11</f>
        <v>factor</v>
      </c>
      <c r="M10" s="91"/>
    </row>
    <row r="11" spans="1:19">
      <c r="E11" s="70" t="s">
        <v>142</v>
      </c>
      <c r="F11" s="89">
        <f xml:space="preserve">  $F9 * $F10</f>
        <v>98.524263455937273</v>
      </c>
      <c r="G11" s="70" t="s">
        <v>29</v>
      </c>
      <c r="M11" s="89"/>
    </row>
    <row r="14" spans="1:19">
      <c r="B14" s="69" t="s">
        <v>143</v>
      </c>
    </row>
    <row r="15" spans="1:19">
      <c r="A15" s="71"/>
      <c r="B15" s="71"/>
      <c r="C15" s="71"/>
      <c r="D15" s="71"/>
      <c r="E15" s="88" t="str">
        <f xml:space="preserve">  InpS!E$44</f>
        <v>Post financeability adjustment PR24</v>
      </c>
      <c r="F15" s="88">
        <f xml:space="preserve">  InpS!F$44</f>
        <v>173.58322650763671</v>
      </c>
      <c r="G15" s="88" t="str">
        <f xml:space="preserve">  InpS!G$44</f>
        <v>£m</v>
      </c>
      <c r="M15" s="89"/>
    </row>
    <row r="16" spans="1:19">
      <c r="E16" s="89" t="str">
        <f t="shared" ref="E16:G16" si="0" xml:space="preserve">  E$11</f>
        <v>Post financeability adjustment PR19</v>
      </c>
      <c r="F16" s="89">
        <f t="shared" si="0"/>
        <v>98.524263455937273</v>
      </c>
      <c r="G16" s="89" t="str">
        <f t="shared" si="0"/>
        <v>£m</v>
      </c>
      <c r="M16" s="89"/>
    </row>
    <row r="17" spans="1:13">
      <c r="A17" s="71"/>
      <c r="B17" s="71"/>
      <c r="C17" s="71"/>
      <c r="D17" s="71"/>
      <c r="E17" s="72" t="str">
        <f xml:space="preserve">  'Cost to serve'!E$17</f>
        <v>Total number of households PR24</v>
      </c>
      <c r="F17" s="72">
        <f xml:space="preserve">  'Cost to serve'!F$17</f>
        <v>11691.76</v>
      </c>
      <c r="G17" s="72" t="str">
        <f xml:space="preserve">  'Cost to serve'!G$17</f>
        <v>000 customers</v>
      </c>
      <c r="M17" s="73"/>
    </row>
    <row r="18" spans="1:13">
      <c r="A18" s="71"/>
      <c r="B18" s="71"/>
      <c r="C18" s="71"/>
      <c r="D18" s="71"/>
      <c r="E18" s="72" t="str">
        <f xml:space="preserve">  InpS!E$92</f>
        <v>Units in a thousand</v>
      </c>
      <c r="F18" s="72">
        <f xml:space="preserve">  InpS!F$92</f>
        <v>1000</v>
      </c>
      <c r="G18" s="72" t="str">
        <f xml:space="preserve">  InpS!G$92</f>
        <v>units</v>
      </c>
      <c r="M18" s="73"/>
    </row>
    <row r="19" spans="1:13">
      <c r="E19" s="70" t="s">
        <v>143</v>
      </c>
      <c r="F19" s="89">
        <f xml:space="preserve">  ( $F15 - $F16 ) / $F17 * $F18</f>
        <v>6.4198172945475651</v>
      </c>
      <c r="G19" s="70" t="s">
        <v>50</v>
      </c>
      <c r="M19" s="89"/>
    </row>
    <row r="22" spans="1:13">
      <c r="B22" s="69" t="s">
        <v>144</v>
      </c>
    </row>
    <row r="23" spans="1:13">
      <c r="E23" s="89" t="str">
        <f t="shared" ref="E23:G23" si="1" xml:space="preserve">  E$19</f>
        <v>Pre-adjustment wholesale reconciliation</v>
      </c>
      <c r="F23" s="89">
        <f t="shared" si="1"/>
        <v>6.4198172945475651</v>
      </c>
      <c r="G23" s="89" t="str">
        <f t="shared" si="1"/>
        <v>£ / customer</v>
      </c>
      <c r="M23" s="89"/>
    </row>
    <row r="24" spans="1:13">
      <c r="A24" s="71"/>
      <c r="B24" s="71"/>
      <c r="C24" s="71"/>
      <c r="D24" s="71"/>
      <c r="E24" s="90" t="str">
        <f xml:space="preserve">  Wholesale!E$44</f>
        <v>Adjustment factor</v>
      </c>
      <c r="F24" s="90">
        <f xml:space="preserve">  Wholesale!F$44</f>
        <v>0.80109384044983978</v>
      </c>
      <c r="G24" s="90" t="str">
        <f xml:space="preserve">  Wholesale!G$44</f>
        <v>factor</v>
      </c>
      <c r="M24" s="91"/>
    </row>
    <row r="25" spans="1:13">
      <c r="A25" s="75"/>
      <c r="B25" s="75"/>
      <c r="C25" s="75"/>
      <c r="D25" s="75"/>
      <c r="E25" s="75" t="s">
        <v>144</v>
      </c>
      <c r="F25" s="94">
        <f xml:space="preserve">  $F23 * $F24</f>
        <v>5.1428760914754088</v>
      </c>
      <c r="G25" s="75" t="s">
        <v>50</v>
      </c>
      <c r="M25" s="89"/>
    </row>
    <row r="28" spans="1:13">
      <c r="B28" s="70" t="s">
        <v>98</v>
      </c>
    </row>
  </sheetData>
  <conditionalFormatting sqref="J3:S3">
    <cfRule type="cellIs" dxfId="54" priority="12" stopIfTrue="1" operator="equal">
      <formula>"Construction"</formula>
    </cfRule>
    <cfRule type="cellIs" dxfId="53" priority="13" stopIfTrue="1" operator="equal">
      <formula>"Operations"</formula>
    </cfRule>
  </conditionalFormatting>
  <conditionalFormatting sqref="J3:S3">
    <cfRule type="cellIs" dxfId="52" priority="11" operator="equal">
      <formula>"Fin Close"</formula>
    </cfRule>
  </conditionalFormatting>
  <conditionalFormatting sqref="J3:S3">
    <cfRule type="cellIs" dxfId="51" priority="9" operator="equal">
      <formula>"PPA ext."</formula>
    </cfRule>
    <cfRule type="cellIs" dxfId="50" priority="10" operator="equal">
      <formula>"Delay"</formula>
    </cfRule>
  </conditionalFormatting>
  <conditionalFormatting sqref="F2">
    <cfRule type="cellIs" dxfId="49" priority="2" stopIfTrue="1" operator="notEqual">
      <formula>0</formula>
    </cfRule>
    <cfRule type="cellIs" dxfId="48" priority="3" stopIfTrue="1" operator="equal">
      <formula>""</formula>
    </cfRule>
  </conditionalFormatting>
  <conditionalFormatting sqref="F3">
    <cfRule type="cellIs" dxfId="47" priority="1" stopIfTrue="1" operator="notEqual">
      <formula>0</formula>
    </cfRule>
  </conditionalFormatting>
  <pageMargins left="0.70866141732283472" right="0.70866141732283472" top="0.74803149606299213" bottom="0.74803149606299213" header="0.31496062992125984" footer="0.31496062992125984"/>
  <pageSetup paperSize="9" scale="50" orientation="portrait"/>
  <headerFooter>
    <oddHeader>&amp;L&amp;"-,Regular"&amp;9&amp;K63656APage &amp;P of &amp;N&amp;C&amp;"-,Regular"&amp;9&amp;K63656A&amp;F&amp;R&amp;G</oddHeader>
    <oddFooter>&amp;LSheet: &amp;A&amp;RPrinted on &amp;D at &amp;T</oddFooter>
  </headerFooter>
  <customProperties>
    <customPr name="MMGroup" r:id="rId1"/>
    <customPr name="MMSheetType" r:id="rId2"/>
    <customPr name="MMTimeAxis" r:id="rId3"/>
  </customProperties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outlinePr summaryBelow="0" summaryRight="0"/>
    <pageSetUpPr fitToPage="1"/>
  </sheetPr>
  <dimension ref="A1:S97"/>
  <sheetViews>
    <sheetView showGridLines="0" workbookViewId="0">
      <pane xSplit="9" ySplit="5" topLeftCell="J78" activePane="bottomRight" state="frozen"/>
      <selection pane="bottomRight" activeCell="F81" sqref="F77:F81"/>
      <selection pane="bottomLeft"/>
      <selection pane="topRight"/>
    </sheetView>
  </sheetViews>
  <sheetFormatPr defaultColWidth="0" defaultRowHeight="13.9" outlineLevelRow="1"/>
  <cols>
    <col min="1" max="4" width="1.5" style="70" customWidth="1"/>
    <col min="5" max="5" width="52.1640625" style="70" bestFit="1" customWidth="1"/>
    <col min="6" max="6" width="18.6640625" style="70" bestFit="1" customWidth="1"/>
    <col min="7" max="7" width="17" style="70" bestFit="1" customWidth="1"/>
    <col min="8" max="8" width="6.6640625" style="70" bestFit="1" customWidth="1"/>
    <col min="9" max="9" width="3.5" style="70" customWidth="1"/>
    <col min="10" max="19" width="11.1640625" style="70" bestFit="1" customWidth="1"/>
    <col min="20" max="20" width="15.1640625" style="70" hidden="1" customWidth="1"/>
    <col min="21" max="16384" width="15.1640625" style="70" hidden="1"/>
  </cols>
  <sheetData>
    <row r="1" spans="1:19" s="20" customFormat="1" ht="25.9">
      <c r="A1" s="25" t="e">
        <f ca="1" xml:space="preserve"> RIGHT(CELL("filename", A1), LEN(CELL("filename", A1)) - SEARCH("]", CELL("filename", A1)))</f>
        <v>#VALUE!</v>
      </c>
      <c r="B1" s="19"/>
      <c r="C1" s="21"/>
      <c r="D1" s="17"/>
      <c r="F1" s="18" t="str">
        <f>HYPERLINK("#Contents!A1","Go to contents")</f>
        <v>Go to contents</v>
      </c>
      <c r="H1" s="12"/>
      <c r="J1" s="12"/>
    </row>
    <row r="2" spans="1:19" s="16" customFormat="1">
      <c r="A2" s="13"/>
      <c r="B2" s="13"/>
      <c r="C2" s="23"/>
      <c r="D2" s="22"/>
      <c r="E2" s="6" t="s">
        <v>14</v>
      </c>
      <c r="F2" s="15">
        <v>0</v>
      </c>
      <c r="G2" s="14" t="s">
        <v>15</v>
      </c>
      <c r="H2" s="6"/>
      <c r="I2" s="6"/>
      <c r="J2" s="2">
        <f xml:space="preserve"> Time!J$13</f>
        <v>44286</v>
      </c>
      <c r="K2" s="2">
        <f xml:space="preserve"> Time!K$13</f>
        <v>44651</v>
      </c>
      <c r="L2" s="2">
        <f xml:space="preserve"> Time!L$13</f>
        <v>45016</v>
      </c>
      <c r="M2" s="2">
        <f xml:space="preserve"> Time!M$13</f>
        <v>45382</v>
      </c>
      <c r="N2" s="2">
        <f xml:space="preserve"> Time!N$13</f>
        <v>45747</v>
      </c>
      <c r="O2" s="2">
        <f xml:space="preserve"> Time!O$13</f>
        <v>46112</v>
      </c>
      <c r="P2" s="2">
        <f xml:space="preserve"> Time!P$13</f>
        <v>46477</v>
      </c>
      <c r="Q2" s="2">
        <f xml:space="preserve"> Time!Q$13</f>
        <v>46843</v>
      </c>
      <c r="R2" s="2">
        <f xml:space="preserve"> Time!R$13</f>
        <v>47208</v>
      </c>
      <c r="S2" s="2">
        <f xml:space="preserve"> Time!S$13</f>
        <v>47573</v>
      </c>
    </row>
    <row r="3" spans="1:19" s="11" customFormat="1">
      <c r="A3" s="13"/>
      <c r="B3" s="13"/>
      <c r="C3" s="23"/>
      <c r="D3" s="22"/>
      <c r="E3" s="9" t="s">
        <v>16</v>
      </c>
      <c r="F3" s="15"/>
      <c r="G3" s="14" t="s">
        <v>17</v>
      </c>
      <c r="H3" s="6"/>
      <c r="I3" s="6"/>
      <c r="J3" s="3" t="str">
        <f xml:space="preserve"> Time!J$18</f>
        <v>PR19</v>
      </c>
      <c r="K3" s="3" t="str">
        <f xml:space="preserve"> Time!K$18</f>
        <v>PR19</v>
      </c>
      <c r="L3" s="3" t="str">
        <f xml:space="preserve"> Time!L$18</f>
        <v>PR19</v>
      </c>
      <c r="M3" s="3" t="str">
        <f xml:space="preserve"> Time!M$18</f>
        <v>PR19</v>
      </c>
      <c r="N3" s="3" t="str">
        <f xml:space="preserve"> Time!N$18</f>
        <v>PR19</v>
      </c>
      <c r="O3" s="3" t="str">
        <f xml:space="preserve"> Time!O$18</f>
        <v>PR24</v>
      </c>
      <c r="P3" s="3" t="str">
        <f xml:space="preserve"> Time!P$18</f>
        <v>PR24</v>
      </c>
      <c r="Q3" s="3" t="str">
        <f xml:space="preserve"> Time!Q$18</f>
        <v>PR24</v>
      </c>
      <c r="R3" s="3" t="str">
        <f xml:space="preserve"> Time!R$18</f>
        <v>PR24</v>
      </c>
      <c r="S3" s="3" t="str">
        <f xml:space="preserve"> Time!S$18</f>
        <v>PR24</v>
      </c>
    </row>
    <row r="4" spans="1:19" s="10" customFormat="1">
      <c r="A4" s="13"/>
      <c r="B4" s="13"/>
      <c r="C4" s="23"/>
      <c r="D4" s="22"/>
      <c r="E4" s="6" t="s">
        <v>18</v>
      </c>
      <c r="F4" s="7"/>
      <c r="G4" s="6"/>
      <c r="H4" s="6"/>
      <c r="I4" s="6"/>
      <c r="J4" s="10">
        <f xml:space="preserve"> Time!J$23</f>
        <v>1</v>
      </c>
      <c r="K4" s="10">
        <f xml:space="preserve"> Time!K$23</f>
        <v>2</v>
      </c>
      <c r="L4" s="10">
        <f xml:space="preserve"> Time!L$23</f>
        <v>3</v>
      </c>
      <c r="M4" s="10">
        <f xml:space="preserve"> Time!M$23</f>
        <v>4</v>
      </c>
      <c r="N4" s="10">
        <f xml:space="preserve"> Time!N$23</f>
        <v>5</v>
      </c>
      <c r="O4" s="10">
        <f xml:space="preserve"> Time!O$23</f>
        <v>6</v>
      </c>
      <c r="P4" s="10">
        <f xml:space="preserve"> Time!P$23</f>
        <v>7</v>
      </c>
      <c r="Q4" s="10">
        <f xml:space="preserve"> Time!Q$23</f>
        <v>8</v>
      </c>
      <c r="R4" s="10">
        <f xml:space="preserve"> Time!R$23</f>
        <v>9</v>
      </c>
      <c r="S4" s="10">
        <f xml:space="preserve"> Time!S$23</f>
        <v>10</v>
      </c>
    </row>
    <row r="5" spans="1:19" s="11" customFormat="1">
      <c r="A5" s="13"/>
      <c r="B5" s="13"/>
      <c r="C5" s="23"/>
      <c r="D5" s="22"/>
      <c r="E5" s="6" t="s">
        <v>19</v>
      </c>
      <c r="F5" s="7" t="s">
        <v>20</v>
      </c>
      <c r="G5" s="7" t="s">
        <v>21</v>
      </c>
      <c r="H5" s="7" t="s">
        <v>22</v>
      </c>
      <c r="I5" s="6"/>
      <c r="J5" s="1">
        <f xml:space="preserve"> Time!J$27</f>
        <v>1</v>
      </c>
      <c r="K5" s="1">
        <f xml:space="preserve"> Time!K$27</f>
        <v>2</v>
      </c>
      <c r="L5" s="1">
        <f xml:space="preserve"> Time!L$27</f>
        <v>3</v>
      </c>
      <c r="M5" s="1">
        <f xml:space="preserve"> Time!M$27</f>
        <v>4</v>
      </c>
      <c r="N5" s="1">
        <f xml:space="preserve"> Time!N$27</f>
        <v>5</v>
      </c>
      <c r="O5" s="1">
        <f xml:space="preserve"> Time!O$27</f>
        <v>6</v>
      </c>
      <c r="P5" s="1">
        <f xml:space="preserve"> Time!P$27</f>
        <v>7</v>
      </c>
      <c r="Q5" s="1">
        <f xml:space="preserve"> Time!Q$27</f>
        <v>8</v>
      </c>
      <c r="R5" s="1">
        <f xml:space="preserve"> Time!R$27</f>
        <v>9</v>
      </c>
      <c r="S5" s="1">
        <f xml:space="preserve"> Time!S$27</f>
        <v>10</v>
      </c>
    </row>
    <row r="6" spans="1:19" s="9" customFormat="1">
      <c r="A6" s="7"/>
      <c r="B6" s="7"/>
      <c r="C6" s="24"/>
      <c r="F6" s="7"/>
      <c r="G6" s="7"/>
      <c r="H6" s="7"/>
    </row>
    <row r="9" spans="1:19">
      <c r="A9" s="69" t="s">
        <v>145</v>
      </c>
    </row>
    <row r="10" spans="1:19" outlineLevel="1">
      <c r="B10" s="69" t="s">
        <v>146</v>
      </c>
    </row>
    <row r="11" spans="1:19" outlineLevel="1">
      <c r="A11" s="71"/>
      <c r="B11" s="71"/>
      <c r="C11" s="71"/>
      <c r="D11" s="71"/>
      <c r="E11" s="88" t="str">
        <f xml:space="preserve">  InpS!E$48</f>
        <v>Pre-inflation pension deficit repair allowance PR19</v>
      </c>
      <c r="F11" s="88">
        <f xml:space="preserve">  InpS!F$48</f>
        <v>26.631990922858527</v>
      </c>
      <c r="G11" s="88" t="str">
        <f xml:space="preserve">  InpS!G$48</f>
        <v>£m</v>
      </c>
      <c r="M11" s="89"/>
    </row>
    <row r="12" spans="1:19" outlineLevel="1">
      <c r="A12" s="71"/>
      <c r="B12" s="71"/>
      <c r="C12" s="71"/>
      <c r="D12" s="71"/>
      <c r="E12" s="90" t="str">
        <f xml:space="preserve">  Wholesale!E$11</f>
        <v>CPIH factor</v>
      </c>
      <c r="F12" s="90">
        <f xml:space="preserve">  Wholesale!F$11</f>
        <v>1.1806332960179113</v>
      </c>
      <c r="G12" s="90" t="str">
        <f xml:space="preserve">  Wholesale!G$11</f>
        <v>factor</v>
      </c>
      <c r="M12" s="91"/>
    </row>
    <row r="13" spans="1:19" outlineLevel="1">
      <c r="E13" s="70" t="s">
        <v>146</v>
      </c>
      <c r="F13" s="89">
        <f xml:space="preserve">  $F11 * $F12</f>
        <v>31.442615222773558</v>
      </c>
      <c r="G13" s="70" t="s">
        <v>29</v>
      </c>
      <c r="M13" s="89"/>
    </row>
    <row r="14" spans="1:19" outlineLevel="1"/>
    <row r="15" spans="1:19" outlineLevel="1"/>
    <row r="16" spans="1:19" outlineLevel="1">
      <c r="B16" s="69" t="s">
        <v>147</v>
      </c>
    </row>
    <row r="17" spans="1:13" outlineLevel="1">
      <c r="A17" s="71"/>
      <c r="B17" s="71"/>
      <c r="C17" s="71"/>
      <c r="D17" s="71"/>
      <c r="E17" s="88" t="str">
        <f xml:space="preserve">  InpS!E$49</f>
        <v>Pension deficit repair allowance PR24</v>
      </c>
      <c r="F17" s="88">
        <f xml:space="preserve">  InpS!F$49</f>
        <v>0</v>
      </c>
      <c r="G17" s="88" t="str">
        <f xml:space="preserve">  InpS!G$49</f>
        <v>£m</v>
      </c>
      <c r="M17" s="89"/>
    </row>
    <row r="18" spans="1:13" outlineLevel="1">
      <c r="E18" s="89" t="str">
        <f t="shared" ref="E18:G18" si="0" xml:space="preserve">  E$13</f>
        <v>Pension deficit repair allowance PR19</v>
      </c>
      <c r="F18" s="89">
        <f t="shared" si="0"/>
        <v>31.442615222773558</v>
      </c>
      <c r="G18" s="89" t="str">
        <f t="shared" si="0"/>
        <v>£m</v>
      </c>
      <c r="M18" s="89"/>
    </row>
    <row r="19" spans="1:13" outlineLevel="1">
      <c r="A19" s="71"/>
      <c r="B19" s="71"/>
      <c r="C19" s="71"/>
      <c r="D19" s="71"/>
      <c r="E19" s="72" t="str">
        <f xml:space="preserve">  'Cost to serve'!E$17</f>
        <v>Total number of households PR24</v>
      </c>
      <c r="F19" s="72">
        <f xml:space="preserve">  'Cost to serve'!F$17</f>
        <v>11691.76</v>
      </c>
      <c r="G19" s="72" t="str">
        <f xml:space="preserve">  'Cost to serve'!G$17</f>
        <v>000 customers</v>
      </c>
      <c r="M19" s="73"/>
    </row>
    <row r="20" spans="1:13" outlineLevel="1">
      <c r="A20" s="71"/>
      <c r="B20" s="71"/>
      <c r="C20" s="71"/>
      <c r="D20" s="71"/>
      <c r="E20" s="72" t="str">
        <f xml:space="preserve">  InpS!E$92</f>
        <v>Units in a thousand</v>
      </c>
      <c r="F20" s="72">
        <f xml:space="preserve">  InpS!F$92</f>
        <v>1000</v>
      </c>
      <c r="G20" s="72" t="str">
        <f xml:space="preserve">  InpS!G$92</f>
        <v>units</v>
      </c>
      <c r="M20" s="73"/>
    </row>
    <row r="21" spans="1:13" outlineLevel="1">
      <c r="E21" s="70" t="s">
        <v>147</v>
      </c>
      <c r="F21" s="89">
        <f xml:space="preserve">  ( $F17 - $F18 ) / $F19 * $F20</f>
        <v>-2.6892970111235224</v>
      </c>
      <c r="G21" s="70" t="s">
        <v>50</v>
      </c>
      <c r="M21" s="89"/>
    </row>
    <row r="22" spans="1:13" outlineLevel="1"/>
    <row r="23" spans="1:13" outlineLevel="1"/>
    <row r="24" spans="1:13" outlineLevel="1">
      <c r="B24" s="69" t="s">
        <v>145</v>
      </c>
    </row>
    <row r="25" spans="1:13" outlineLevel="1">
      <c r="E25" s="89" t="str">
        <f t="shared" ref="E25:G25" si="1" xml:space="preserve">  E$21</f>
        <v>Pre-adjustment Pension deficit repair allowance</v>
      </c>
      <c r="F25" s="89">
        <f t="shared" si="1"/>
        <v>-2.6892970111235224</v>
      </c>
      <c r="G25" s="89" t="str">
        <f t="shared" si="1"/>
        <v>£ / customer</v>
      </c>
      <c r="M25" s="89"/>
    </row>
    <row r="26" spans="1:13" outlineLevel="1">
      <c r="A26" s="71"/>
      <c r="B26" s="71"/>
      <c r="C26" s="71"/>
      <c r="D26" s="71"/>
      <c r="E26" s="90" t="str">
        <f xml:space="preserve">  Wholesale!E$44</f>
        <v>Adjustment factor</v>
      </c>
      <c r="F26" s="90">
        <f xml:space="preserve">  Wholesale!F$44</f>
        <v>0.80109384044983978</v>
      </c>
      <c r="G26" s="90" t="str">
        <f xml:space="preserve">  Wholesale!G$44</f>
        <v>factor</v>
      </c>
      <c r="M26" s="91"/>
    </row>
    <row r="27" spans="1:13" outlineLevel="1">
      <c r="E27" s="70" t="s">
        <v>145</v>
      </c>
      <c r="F27" s="89">
        <f xml:space="preserve">  $F25 * $F26</f>
        <v>-2.1543792707512179</v>
      </c>
      <c r="G27" s="70" t="s">
        <v>50</v>
      </c>
      <c r="M27" s="89"/>
    </row>
    <row r="28" spans="1:13" outlineLevel="1"/>
    <row r="31" spans="1:13">
      <c r="A31" s="69" t="s">
        <v>148</v>
      </c>
    </row>
    <row r="32" spans="1:13" outlineLevel="1">
      <c r="B32" s="69" t="s">
        <v>149</v>
      </c>
    </row>
    <row r="33" spans="1:13" outlineLevel="1">
      <c r="A33" s="71"/>
      <c r="B33" s="71"/>
      <c r="C33" s="71"/>
      <c r="D33" s="71"/>
      <c r="E33" s="88" t="str">
        <f xml:space="preserve">  InpS!E$50</f>
        <v>Pre-inflation tax PR19</v>
      </c>
      <c r="F33" s="88">
        <f xml:space="preserve">  InpS!F$50</f>
        <v>11.403164354622323</v>
      </c>
      <c r="G33" s="88" t="str">
        <f xml:space="preserve">  InpS!G$50</f>
        <v>£m</v>
      </c>
      <c r="M33" s="89"/>
    </row>
    <row r="34" spans="1:13" outlineLevel="1">
      <c r="A34" s="71"/>
      <c r="B34" s="71"/>
      <c r="C34" s="71"/>
      <c r="D34" s="71"/>
      <c r="E34" s="90" t="str">
        <f xml:space="preserve">  Wholesale!E$11</f>
        <v>CPIH factor</v>
      </c>
      <c r="F34" s="90">
        <f xml:space="preserve">  Wholesale!F$11</f>
        <v>1.1806332960179113</v>
      </c>
      <c r="G34" s="90" t="str">
        <f xml:space="preserve">  Wholesale!G$11</f>
        <v>factor</v>
      </c>
      <c r="M34" s="91"/>
    </row>
    <row r="35" spans="1:13" outlineLevel="1">
      <c r="E35" s="70" t="s">
        <v>149</v>
      </c>
      <c r="F35" s="89">
        <f xml:space="preserve">  $F33 * $F34</f>
        <v>13.462955517031713</v>
      </c>
      <c r="G35" s="70" t="s">
        <v>29</v>
      </c>
      <c r="M35" s="89"/>
    </row>
    <row r="36" spans="1:13" outlineLevel="1"/>
    <row r="37" spans="1:13" outlineLevel="1"/>
    <row r="38" spans="1:13" outlineLevel="1">
      <c r="B38" s="69" t="s">
        <v>150</v>
      </c>
    </row>
    <row r="39" spans="1:13" outlineLevel="1">
      <c r="A39" s="71"/>
      <c r="B39" s="71"/>
      <c r="C39" s="71"/>
      <c r="D39" s="71"/>
      <c r="E39" s="88" t="str">
        <f xml:space="preserve">  InpS!E$51</f>
        <v>Tax PR24</v>
      </c>
      <c r="F39" s="88">
        <f xml:space="preserve">  InpS!F$51</f>
        <v>45.185322403356373</v>
      </c>
      <c r="G39" s="88" t="str">
        <f xml:space="preserve">  InpS!G$51</f>
        <v>£m</v>
      </c>
      <c r="M39" s="89"/>
    </row>
    <row r="40" spans="1:13" outlineLevel="1">
      <c r="E40" s="89" t="str">
        <f t="shared" ref="E40:G40" si="2" xml:space="preserve">  E$35</f>
        <v>Tax PR19</v>
      </c>
      <c r="F40" s="89">
        <f t="shared" si="2"/>
        <v>13.462955517031713</v>
      </c>
      <c r="G40" s="89" t="str">
        <f t="shared" si="2"/>
        <v>£m</v>
      </c>
      <c r="M40" s="89"/>
    </row>
    <row r="41" spans="1:13" outlineLevel="1">
      <c r="A41" s="71"/>
      <c r="B41" s="71"/>
      <c r="C41" s="71"/>
      <c r="D41" s="71"/>
      <c r="E41" s="72" t="str">
        <f xml:space="preserve">  'Cost to serve'!E$17</f>
        <v>Total number of households PR24</v>
      </c>
      <c r="F41" s="72">
        <f xml:space="preserve">  'Cost to serve'!F$17</f>
        <v>11691.76</v>
      </c>
      <c r="G41" s="72" t="str">
        <f xml:space="preserve">  'Cost to serve'!G$17</f>
        <v>000 customers</v>
      </c>
      <c r="M41" s="73"/>
    </row>
    <row r="42" spans="1:13" outlineLevel="1">
      <c r="A42" s="71"/>
      <c r="B42" s="71"/>
      <c r="C42" s="71"/>
      <c r="D42" s="71"/>
      <c r="E42" s="72" t="str">
        <f xml:space="preserve">  InpS!E$92</f>
        <v>Units in a thousand</v>
      </c>
      <c r="F42" s="72">
        <f xml:space="preserve">  InpS!F$92</f>
        <v>1000</v>
      </c>
      <c r="G42" s="72" t="str">
        <f xml:space="preserve">  InpS!G$92</f>
        <v>units</v>
      </c>
      <c r="M42" s="73"/>
    </row>
    <row r="43" spans="1:13" outlineLevel="1">
      <c r="E43" s="70" t="s">
        <v>150</v>
      </c>
      <c r="F43" s="89">
        <f xml:space="preserve">  ( $F39 - $F40 ) / $F41 * $F42</f>
        <v>2.7132242610457844</v>
      </c>
      <c r="G43" s="70" t="s">
        <v>50</v>
      </c>
      <c r="M43" s="89"/>
    </row>
    <row r="44" spans="1:13" outlineLevel="1"/>
    <row r="45" spans="1:13" outlineLevel="1"/>
    <row r="46" spans="1:13" outlineLevel="1">
      <c r="B46" s="69" t="s">
        <v>148</v>
      </c>
    </row>
    <row r="47" spans="1:13" outlineLevel="1">
      <c r="E47" s="89" t="str">
        <f t="shared" ref="E47:G47" si="3" xml:space="preserve">  E$43</f>
        <v>Pre-adjustment tax</v>
      </c>
      <c r="F47" s="89">
        <f t="shared" si="3"/>
        <v>2.7132242610457844</v>
      </c>
      <c r="G47" s="89" t="str">
        <f t="shared" si="3"/>
        <v>£ / customer</v>
      </c>
      <c r="M47" s="89"/>
    </row>
    <row r="48" spans="1:13" outlineLevel="1">
      <c r="A48" s="71"/>
      <c r="B48" s="71"/>
      <c r="C48" s="71"/>
      <c r="D48" s="71"/>
      <c r="E48" s="90" t="str">
        <f xml:space="preserve">  Wholesale!E$44</f>
        <v>Adjustment factor</v>
      </c>
      <c r="F48" s="90">
        <f xml:space="preserve">  Wholesale!F$44</f>
        <v>0.80109384044983978</v>
      </c>
      <c r="G48" s="90" t="str">
        <f xml:space="preserve">  Wholesale!G$44</f>
        <v>factor</v>
      </c>
      <c r="M48" s="91"/>
    </row>
    <row r="49" spans="1:13" outlineLevel="1">
      <c r="E49" s="70" t="s">
        <v>148</v>
      </c>
      <c r="F49" s="89">
        <f xml:space="preserve">  $F47 * $F48</f>
        <v>2.173547243282846</v>
      </c>
      <c r="G49" s="70" t="s">
        <v>50</v>
      </c>
      <c r="M49" s="89"/>
    </row>
    <row r="50" spans="1:13" outlineLevel="1"/>
    <row r="53" spans="1:13">
      <c r="A53" s="69" t="s">
        <v>151</v>
      </c>
    </row>
    <row r="54" spans="1:13" outlineLevel="1">
      <c r="B54" s="69" t="s">
        <v>152</v>
      </c>
    </row>
    <row r="55" spans="1:13" outlineLevel="1">
      <c r="A55" s="71"/>
      <c r="B55" s="71"/>
      <c r="C55" s="71"/>
      <c r="D55" s="71"/>
      <c r="E55" s="88" t="str">
        <f xml:space="preserve">  InpS!E$52</f>
        <v>Pre-inflation revenue profiling PR19</v>
      </c>
      <c r="F55" s="88">
        <f xml:space="preserve">  InpS!F$52</f>
        <v>4.3065897930411019</v>
      </c>
      <c r="G55" s="88" t="str">
        <f xml:space="preserve">  InpS!G$52</f>
        <v>£m</v>
      </c>
      <c r="M55" s="89"/>
    </row>
    <row r="56" spans="1:13" outlineLevel="1">
      <c r="A56" s="71"/>
      <c r="B56" s="71"/>
      <c r="C56" s="71"/>
      <c r="D56" s="71"/>
      <c r="E56" s="90" t="str">
        <f xml:space="preserve">  Wholesale!E$11</f>
        <v>CPIH factor</v>
      </c>
      <c r="F56" s="90">
        <f xml:space="preserve">  Wholesale!F$11</f>
        <v>1.1806332960179113</v>
      </c>
      <c r="G56" s="90" t="str">
        <f xml:space="preserve">  Wholesale!G$11</f>
        <v>factor</v>
      </c>
      <c r="M56" s="91"/>
    </row>
    <row r="57" spans="1:13" outlineLevel="1">
      <c r="E57" s="70" t="s">
        <v>152</v>
      </c>
      <c r="F57" s="89">
        <f xml:space="preserve">  $F55 * $F56</f>
        <v>5.0845033019552108</v>
      </c>
      <c r="G57" s="70" t="s">
        <v>29</v>
      </c>
      <c r="M57" s="89"/>
    </row>
    <row r="58" spans="1:13" outlineLevel="1"/>
    <row r="59" spans="1:13" outlineLevel="1"/>
    <row r="60" spans="1:13" outlineLevel="1">
      <c r="B60" s="69" t="s">
        <v>153</v>
      </c>
    </row>
    <row r="61" spans="1:13" outlineLevel="1">
      <c r="A61" s="71"/>
      <c r="B61" s="71"/>
      <c r="C61" s="71"/>
      <c r="D61" s="71"/>
      <c r="E61" s="88" t="str">
        <f xml:space="preserve">  InpS!E$53</f>
        <v>Revenue profiling PR24</v>
      </c>
      <c r="F61" s="88">
        <f xml:space="preserve">  InpS!F$53</f>
        <v>0</v>
      </c>
      <c r="G61" s="88" t="str">
        <f xml:space="preserve">  InpS!G$53</f>
        <v>£m</v>
      </c>
      <c r="M61" s="89"/>
    </row>
    <row r="62" spans="1:13" outlineLevel="1">
      <c r="E62" s="89" t="str">
        <f t="shared" ref="E62:G62" si="4" xml:space="preserve">  E$57</f>
        <v>Revenue profiling PR19</v>
      </c>
      <c r="F62" s="89">
        <f t="shared" si="4"/>
        <v>5.0845033019552108</v>
      </c>
      <c r="G62" s="89" t="str">
        <f t="shared" si="4"/>
        <v>£m</v>
      </c>
      <c r="M62" s="89"/>
    </row>
    <row r="63" spans="1:13" outlineLevel="1">
      <c r="A63" s="71"/>
      <c r="B63" s="71"/>
      <c r="C63" s="71"/>
      <c r="D63" s="71"/>
      <c r="E63" s="72" t="str">
        <f xml:space="preserve">  'Cost to serve'!E$17</f>
        <v>Total number of households PR24</v>
      </c>
      <c r="F63" s="72">
        <f xml:space="preserve">  'Cost to serve'!F$17</f>
        <v>11691.76</v>
      </c>
      <c r="G63" s="72" t="str">
        <f xml:space="preserve">  'Cost to serve'!G$17</f>
        <v>000 customers</v>
      </c>
      <c r="M63" s="73"/>
    </row>
    <row r="64" spans="1:13" outlineLevel="1">
      <c r="A64" s="71"/>
      <c r="B64" s="71"/>
      <c r="C64" s="71"/>
      <c r="D64" s="71"/>
      <c r="E64" s="72" t="str">
        <f xml:space="preserve">  InpS!E$92</f>
        <v>Units in a thousand</v>
      </c>
      <c r="F64" s="72">
        <f xml:space="preserve">  InpS!F$92</f>
        <v>1000</v>
      </c>
      <c r="G64" s="72" t="str">
        <f xml:space="preserve">  InpS!G$92</f>
        <v>units</v>
      </c>
      <c r="M64" s="73"/>
    </row>
    <row r="65" spans="1:13" outlineLevel="1">
      <c r="E65" s="70" t="s">
        <v>153</v>
      </c>
      <c r="F65" s="89">
        <f xml:space="preserve">  ( $F61 - $F62 ) / $F63 * $F64</f>
        <v>-0.4348792056931729</v>
      </c>
      <c r="G65" s="70" t="s">
        <v>50</v>
      </c>
      <c r="M65" s="89"/>
    </row>
    <row r="66" spans="1:13" outlineLevel="1"/>
    <row r="67" spans="1:13" outlineLevel="1"/>
    <row r="68" spans="1:13" outlineLevel="1">
      <c r="B68" s="69" t="s">
        <v>151</v>
      </c>
    </row>
    <row r="69" spans="1:13" outlineLevel="1">
      <c r="E69" s="89" t="str">
        <f t="shared" ref="E69:G69" si="5" xml:space="preserve">  E$65</f>
        <v>Pre-adjustment revenue profiling</v>
      </c>
      <c r="F69" s="89">
        <f t="shared" si="5"/>
        <v>-0.4348792056931729</v>
      </c>
      <c r="G69" s="89" t="str">
        <f t="shared" si="5"/>
        <v>£ / customer</v>
      </c>
      <c r="M69" s="89"/>
    </row>
    <row r="70" spans="1:13" outlineLevel="1">
      <c r="A70" s="71"/>
      <c r="B70" s="71"/>
      <c r="C70" s="71"/>
      <c r="D70" s="71"/>
      <c r="E70" s="90" t="str">
        <f xml:space="preserve">  Wholesale!E$44</f>
        <v>Adjustment factor</v>
      </c>
      <c r="F70" s="90">
        <f xml:space="preserve">  Wholesale!F$44</f>
        <v>0.80109384044983978</v>
      </c>
      <c r="G70" s="90" t="str">
        <f xml:space="preserve">  Wholesale!G$44</f>
        <v>factor</v>
      </c>
      <c r="M70" s="91"/>
    </row>
    <row r="71" spans="1:13" outlineLevel="1">
      <c r="E71" s="70" t="s">
        <v>151</v>
      </c>
      <c r="F71" s="89">
        <f xml:space="preserve">  $F69 * $F70</f>
        <v>-0.34837905302051969</v>
      </c>
      <c r="G71" s="70" t="s">
        <v>50</v>
      </c>
      <c r="M71" s="89"/>
    </row>
    <row r="72" spans="1:13" outlineLevel="1"/>
    <row r="75" spans="1:13">
      <c r="A75" s="69" t="s">
        <v>154</v>
      </c>
    </row>
    <row r="76" spans="1:13" outlineLevel="1">
      <c r="B76" s="69" t="s">
        <v>55</v>
      </c>
    </row>
    <row r="77" spans="1:13" outlineLevel="1">
      <c r="E77" s="89" t="str">
        <f t="shared" ref="E77:G77" si="6" xml:space="preserve">  E$27</f>
        <v>Pension deficit repair allowance</v>
      </c>
      <c r="F77" s="89">
        <f t="shared" si="6"/>
        <v>-2.1543792707512179</v>
      </c>
      <c r="G77" s="89" t="str">
        <f t="shared" si="6"/>
        <v>£ / customer</v>
      </c>
      <c r="M77" s="89"/>
    </row>
    <row r="78" spans="1:13" outlineLevel="1">
      <c r="E78" s="89" t="str">
        <f t="shared" ref="E78:G78" si="7" xml:space="preserve">  E$49</f>
        <v>Tax</v>
      </c>
      <c r="F78" s="89">
        <f t="shared" si="7"/>
        <v>2.173547243282846</v>
      </c>
      <c r="G78" s="89" t="str">
        <f t="shared" si="7"/>
        <v>£ / customer</v>
      </c>
      <c r="M78" s="89"/>
    </row>
    <row r="79" spans="1:13" outlineLevel="1">
      <c r="E79" s="89" t="str">
        <f t="shared" ref="E79:G79" si="8" xml:space="preserve">  E$71</f>
        <v>Revenue profiling</v>
      </c>
      <c r="F79" s="89">
        <f t="shared" si="8"/>
        <v>-0.34837905302051969</v>
      </c>
      <c r="G79" s="89" t="str">
        <f t="shared" si="8"/>
        <v>£ / customer</v>
      </c>
      <c r="M79" s="89"/>
    </row>
    <row r="80" spans="1:13" outlineLevel="1">
      <c r="E80" s="89" t="str">
        <f t="shared" ref="E80:G80" si="9" xml:space="preserve">  E$93</f>
        <v>Other</v>
      </c>
      <c r="F80" s="89">
        <f t="shared" si="9"/>
        <v>-1.8592455798674195</v>
      </c>
      <c r="G80" s="89" t="str">
        <f t="shared" si="9"/>
        <v>£ / customer</v>
      </c>
      <c r="M80" s="89"/>
    </row>
    <row r="81" spans="1:13" outlineLevel="1">
      <c r="A81" s="75"/>
      <c r="B81" s="75"/>
      <c r="C81" s="75"/>
      <c r="D81" s="75"/>
      <c r="E81" s="75" t="s">
        <v>55</v>
      </c>
      <c r="F81" s="94">
        <f xml:space="preserve">  $F77 + $F78 + $F79 + $F80</f>
        <v>-2.1884566603563109</v>
      </c>
      <c r="G81" s="75" t="s">
        <v>50</v>
      </c>
      <c r="M81" s="89"/>
    </row>
    <row r="82" spans="1:13" outlineLevel="1"/>
    <row r="83" spans="1:13" outlineLevel="1"/>
    <row r="84" spans="1:13" outlineLevel="1">
      <c r="B84" s="69" t="s">
        <v>154</v>
      </c>
    </row>
    <row r="85" spans="1:13" outlineLevel="1">
      <c r="A85" s="71"/>
      <c r="B85" s="71"/>
      <c r="C85" s="71"/>
      <c r="D85" s="71"/>
      <c r="E85" s="88" t="str">
        <f xml:space="preserve">  Wholesale!E$24</f>
        <v>Wholesale bill impact</v>
      </c>
      <c r="F85" s="88">
        <f xml:space="preserve">  Wholesale!F$24</f>
        <v>96.779890853310974</v>
      </c>
      <c r="G85" s="88" t="str">
        <f xml:space="preserve">  Wholesale!G$24</f>
        <v>£ / customer</v>
      </c>
      <c r="M85" s="89"/>
    </row>
    <row r="86" spans="1:13" outlineLevel="1">
      <c r="A86" s="71"/>
      <c r="B86" s="71"/>
      <c r="C86" s="71"/>
      <c r="D86" s="71"/>
      <c r="E86" s="88" t="str">
        <f xml:space="preserve">  Totex!E$106</f>
        <v>PAYG bill impact</v>
      </c>
      <c r="F86" s="88">
        <f xml:space="preserve">  Totex!F$106</f>
        <v>0.75715171022758609</v>
      </c>
      <c r="G86" s="88" t="str">
        <f xml:space="preserve">  Totex!G$106</f>
        <v>£ / customer</v>
      </c>
      <c r="M86" s="89"/>
    </row>
    <row r="87" spans="1:13" outlineLevel="1">
      <c r="E87" s="89" t="str">
        <f t="shared" ref="E87:G87" si="10" xml:space="preserve">  E$27</f>
        <v>Pension deficit repair allowance</v>
      </c>
      <c r="F87" s="89">
        <f t="shared" si="10"/>
        <v>-2.1543792707512179</v>
      </c>
      <c r="G87" s="89" t="str">
        <f t="shared" si="10"/>
        <v>£ / customer</v>
      </c>
      <c r="M87" s="89"/>
    </row>
    <row r="88" spans="1:13" outlineLevel="1">
      <c r="A88" s="71"/>
      <c r="B88" s="71"/>
      <c r="C88" s="71"/>
      <c r="D88" s="71"/>
      <c r="E88" s="88" t="str">
        <f xml:space="preserve">  Wholesale!E$66</f>
        <v>WACC</v>
      </c>
      <c r="F88" s="88">
        <f xml:space="preserve">  Wholesale!F$66</f>
        <v>41.702772263513751</v>
      </c>
      <c r="G88" s="88" t="str">
        <f xml:space="preserve">  Wholesale!G$66</f>
        <v>£ / customer</v>
      </c>
      <c r="M88" s="89"/>
    </row>
    <row r="89" spans="1:13" outlineLevel="1">
      <c r="A89" s="71"/>
      <c r="B89" s="71"/>
      <c r="C89" s="71"/>
      <c r="D89" s="71"/>
      <c r="E89" s="88" t="str">
        <f xml:space="preserve">  RCV!E$66</f>
        <v>Run off bill impact</v>
      </c>
      <c r="F89" s="88">
        <f xml:space="preserve">  RCV!F$66</f>
        <v>51.365547448450549</v>
      </c>
      <c r="G89" s="88" t="str">
        <f xml:space="preserve">  RCV!G$66</f>
        <v>£ / customer</v>
      </c>
      <c r="M89" s="89"/>
    </row>
    <row r="90" spans="1:13" outlineLevel="1">
      <c r="E90" s="89" t="str">
        <f t="shared" ref="E90:G90" si="11" xml:space="preserve">  E$49</f>
        <v>Tax</v>
      </c>
      <c r="F90" s="89">
        <f t="shared" si="11"/>
        <v>2.173547243282846</v>
      </c>
      <c r="G90" s="89" t="str">
        <f t="shared" si="11"/>
        <v>£ / customer</v>
      </c>
      <c r="M90" s="89"/>
    </row>
    <row r="91" spans="1:13" outlineLevel="1">
      <c r="A91" s="71"/>
      <c r="B91" s="71"/>
      <c r="C91" s="71"/>
      <c r="D91" s="71"/>
      <c r="E91" s="88" t="str">
        <f xml:space="preserve">  'Wholesale reconciliation'!E$25</f>
        <v>Wholesale reconciliation items</v>
      </c>
      <c r="F91" s="88">
        <f xml:space="preserve">  'Wholesale reconciliation'!F$25</f>
        <v>5.1428760914754088</v>
      </c>
      <c r="G91" s="88" t="str">
        <f xml:space="preserve">  'Wholesale reconciliation'!G$25</f>
        <v>£ / customer</v>
      </c>
      <c r="M91" s="89"/>
    </row>
    <row r="92" spans="1:13" outlineLevel="1">
      <c r="E92" s="89" t="str">
        <f t="shared" ref="E92:G92" si="12" xml:space="preserve">  E$71</f>
        <v>Revenue profiling</v>
      </c>
      <c r="F92" s="89">
        <f t="shared" si="12"/>
        <v>-0.34837905302051969</v>
      </c>
      <c r="G92" s="89" t="str">
        <f t="shared" si="12"/>
        <v>£ / customer</v>
      </c>
      <c r="M92" s="89"/>
    </row>
    <row r="93" spans="1:13" outlineLevel="1">
      <c r="E93" s="70" t="s">
        <v>154</v>
      </c>
      <c r="F93" s="89">
        <f xml:space="preserve">  $F85 - ( $F86 + $F87 + $F88 + $F89 + $F90 + $F91 + $F92 )</f>
        <v>-1.8592455798674195</v>
      </c>
      <c r="G93" s="70" t="s">
        <v>50</v>
      </c>
      <c r="M93" s="89"/>
    </row>
    <row r="94" spans="1:13" outlineLevel="1"/>
    <row r="97" spans="2:2">
      <c r="B97" s="70" t="s">
        <v>98</v>
      </c>
    </row>
  </sheetData>
  <conditionalFormatting sqref="J3:S3">
    <cfRule type="cellIs" dxfId="46" priority="12" stopIfTrue="1" operator="equal">
      <formula>"Construction"</formula>
    </cfRule>
    <cfRule type="cellIs" dxfId="45" priority="13" stopIfTrue="1" operator="equal">
      <formula>"Operations"</formula>
    </cfRule>
  </conditionalFormatting>
  <conditionalFormatting sqref="J3:S3">
    <cfRule type="cellIs" dxfId="44" priority="11" operator="equal">
      <formula>"Fin Close"</formula>
    </cfRule>
  </conditionalFormatting>
  <conditionalFormatting sqref="J3:S3">
    <cfRule type="cellIs" dxfId="43" priority="9" operator="equal">
      <formula>"PPA ext."</formula>
    </cfRule>
    <cfRule type="cellIs" dxfId="42" priority="10" operator="equal">
      <formula>"Delay"</formula>
    </cfRule>
  </conditionalFormatting>
  <conditionalFormatting sqref="F2">
    <cfRule type="cellIs" dxfId="41" priority="2" stopIfTrue="1" operator="notEqual">
      <formula>0</formula>
    </cfRule>
    <cfRule type="cellIs" dxfId="40" priority="3" stopIfTrue="1" operator="equal">
      <formula>""</formula>
    </cfRule>
  </conditionalFormatting>
  <conditionalFormatting sqref="F3">
    <cfRule type="cellIs" dxfId="39" priority="1" stopIfTrue="1" operator="notEqual">
      <formula>0</formula>
    </cfRule>
  </conditionalFormatting>
  <pageMargins left="0.70866141732283472" right="0.70866141732283472" top="0.74803149606299213" bottom="0.74803149606299213" header="0.31496062992125984" footer="0.31496062992125984"/>
  <pageSetup paperSize="9" scale="50" orientation="portrait"/>
  <headerFooter>
    <oddHeader>&amp;L&amp;"-,Regular"&amp;9&amp;K63656APage &amp;P of &amp;N&amp;C&amp;"-,Regular"&amp;9&amp;K63656A&amp;F&amp;R&amp;G</oddHeader>
    <oddFooter>&amp;LSheet: &amp;A&amp;RPrinted on &amp;D at &amp;T</oddFooter>
  </headerFooter>
  <customProperties>
    <customPr name="MMGroup" r:id="rId1"/>
    <customPr name="MMSheetType" r:id="rId2"/>
    <customPr name="MMTimeAxis" r:id="rId3"/>
  </customProperties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outlinePr summaryBelow="0" summaryRight="0"/>
    <pageSetUpPr fitToPage="1"/>
  </sheetPr>
  <dimension ref="A1:S40"/>
  <sheetViews>
    <sheetView showGridLines="0" workbookViewId="0">
      <pane xSplit="9" ySplit="5" topLeftCell="J27" activePane="bottomRight" state="frozen"/>
      <selection pane="bottomRight"/>
      <selection pane="bottomLeft"/>
      <selection pane="topRight"/>
    </sheetView>
  </sheetViews>
  <sheetFormatPr defaultColWidth="0" defaultRowHeight="13.9"/>
  <cols>
    <col min="1" max="4" width="1.5" style="70" customWidth="1"/>
    <col min="5" max="5" width="42" style="70" bestFit="1" customWidth="1"/>
    <col min="6" max="6" width="18.6640625" style="70" bestFit="1" customWidth="1"/>
    <col min="7" max="7" width="17" style="70" bestFit="1" customWidth="1"/>
    <col min="8" max="8" width="6.6640625" style="70" bestFit="1" customWidth="1"/>
    <col min="9" max="9" width="3.5" style="70" customWidth="1"/>
    <col min="10" max="19" width="11.1640625" style="70" bestFit="1" customWidth="1"/>
    <col min="20" max="20" width="15.1640625" style="70" hidden="1" customWidth="1"/>
    <col min="21" max="16384" width="15.1640625" style="70" hidden="1"/>
  </cols>
  <sheetData>
    <row r="1" spans="1:19" s="20" customFormat="1" ht="25.9">
      <c r="A1" s="25" t="e">
        <f ca="1" xml:space="preserve"> RIGHT(CELL("filename", A1), LEN(CELL("filename", A1)) - SEARCH("]", CELL("filename", A1)))</f>
        <v>#VALUE!</v>
      </c>
      <c r="B1" s="19"/>
      <c r="C1" s="21"/>
      <c r="D1" s="17"/>
      <c r="F1" s="18" t="str">
        <f>HYPERLINK("#Contents!A1","Go to contents")</f>
        <v>Go to contents</v>
      </c>
      <c r="H1" s="12"/>
      <c r="J1" s="12"/>
    </row>
    <row r="2" spans="1:19" s="16" customFormat="1">
      <c r="A2" s="13"/>
      <c r="B2" s="13"/>
      <c r="C2" s="23"/>
      <c r="D2" s="22"/>
      <c r="E2" s="6" t="s">
        <v>14</v>
      </c>
      <c r="F2" s="15">
        <v>0</v>
      </c>
      <c r="G2" s="14" t="s">
        <v>15</v>
      </c>
      <c r="H2" s="6"/>
      <c r="I2" s="6"/>
      <c r="J2" s="2">
        <f xml:space="preserve"> Time!J$13</f>
        <v>44286</v>
      </c>
      <c r="K2" s="2">
        <f xml:space="preserve"> Time!K$13</f>
        <v>44651</v>
      </c>
      <c r="L2" s="2">
        <f xml:space="preserve"> Time!L$13</f>
        <v>45016</v>
      </c>
      <c r="M2" s="2">
        <f xml:space="preserve"> Time!M$13</f>
        <v>45382</v>
      </c>
      <c r="N2" s="2">
        <f xml:space="preserve"> Time!N$13</f>
        <v>45747</v>
      </c>
      <c r="O2" s="2">
        <f xml:space="preserve"> Time!O$13</f>
        <v>46112</v>
      </c>
      <c r="P2" s="2">
        <f xml:space="preserve"> Time!P$13</f>
        <v>46477</v>
      </c>
      <c r="Q2" s="2">
        <f xml:space="preserve"> Time!Q$13</f>
        <v>46843</v>
      </c>
      <c r="R2" s="2">
        <f xml:space="preserve"> Time!R$13</f>
        <v>47208</v>
      </c>
      <c r="S2" s="2">
        <f xml:space="preserve"> Time!S$13</f>
        <v>47573</v>
      </c>
    </row>
    <row r="3" spans="1:19" s="11" customFormat="1">
      <c r="A3" s="13"/>
      <c r="B3" s="13"/>
      <c r="C3" s="23"/>
      <c r="D3" s="22"/>
      <c r="E3" s="9" t="s">
        <v>16</v>
      </c>
      <c r="F3" s="15"/>
      <c r="G3" s="14" t="s">
        <v>17</v>
      </c>
      <c r="H3" s="6"/>
      <c r="I3" s="6"/>
      <c r="J3" s="3" t="str">
        <f xml:space="preserve"> Time!J$18</f>
        <v>PR19</v>
      </c>
      <c r="K3" s="3" t="str">
        <f xml:space="preserve"> Time!K$18</f>
        <v>PR19</v>
      </c>
      <c r="L3" s="3" t="str">
        <f xml:space="preserve"> Time!L$18</f>
        <v>PR19</v>
      </c>
      <c r="M3" s="3" t="str">
        <f xml:space="preserve"> Time!M$18</f>
        <v>PR19</v>
      </c>
      <c r="N3" s="3" t="str">
        <f xml:space="preserve"> Time!N$18</f>
        <v>PR19</v>
      </c>
      <c r="O3" s="3" t="str">
        <f xml:space="preserve"> Time!O$18</f>
        <v>PR24</v>
      </c>
      <c r="P3" s="3" t="str">
        <f xml:space="preserve"> Time!P$18</f>
        <v>PR24</v>
      </c>
      <c r="Q3" s="3" t="str">
        <f xml:space="preserve"> Time!Q$18</f>
        <v>PR24</v>
      </c>
      <c r="R3" s="3" t="str">
        <f xml:space="preserve"> Time!R$18</f>
        <v>PR24</v>
      </c>
      <c r="S3" s="3" t="str">
        <f xml:space="preserve"> Time!S$18</f>
        <v>PR24</v>
      </c>
    </row>
    <row r="4" spans="1:19" s="10" customFormat="1">
      <c r="A4" s="13"/>
      <c r="B4" s="13"/>
      <c r="C4" s="23"/>
      <c r="D4" s="22"/>
      <c r="E4" s="6" t="s">
        <v>18</v>
      </c>
      <c r="F4" s="7"/>
      <c r="G4" s="6"/>
      <c r="H4" s="6"/>
      <c r="I4" s="6"/>
      <c r="J4" s="10">
        <f xml:space="preserve"> Time!J$23</f>
        <v>1</v>
      </c>
      <c r="K4" s="10">
        <f xml:space="preserve"> Time!K$23</f>
        <v>2</v>
      </c>
      <c r="L4" s="10">
        <f xml:space="preserve"> Time!L$23</f>
        <v>3</v>
      </c>
      <c r="M4" s="10">
        <f xml:space="preserve"> Time!M$23</f>
        <v>4</v>
      </c>
      <c r="N4" s="10">
        <f xml:space="preserve"> Time!N$23</f>
        <v>5</v>
      </c>
      <c r="O4" s="10">
        <f xml:space="preserve"> Time!O$23</f>
        <v>6</v>
      </c>
      <c r="P4" s="10">
        <f xml:space="preserve"> Time!P$23</f>
        <v>7</v>
      </c>
      <c r="Q4" s="10">
        <f xml:space="preserve"> Time!Q$23</f>
        <v>8</v>
      </c>
      <c r="R4" s="10">
        <f xml:space="preserve"> Time!R$23</f>
        <v>9</v>
      </c>
      <c r="S4" s="10">
        <f xml:space="preserve"> Time!S$23</f>
        <v>10</v>
      </c>
    </row>
    <row r="5" spans="1:19" s="11" customFormat="1">
      <c r="A5" s="13"/>
      <c r="B5" s="13"/>
      <c r="C5" s="23"/>
      <c r="D5" s="22"/>
      <c r="E5" s="6" t="s">
        <v>19</v>
      </c>
      <c r="F5" s="7" t="s">
        <v>20</v>
      </c>
      <c r="G5" s="7" t="s">
        <v>21</v>
      </c>
      <c r="H5" s="7" t="s">
        <v>22</v>
      </c>
      <c r="I5" s="6"/>
      <c r="J5" s="1">
        <f xml:space="preserve"> Time!J$27</f>
        <v>1</v>
      </c>
      <c r="K5" s="1">
        <f xml:space="preserve"> Time!K$27</f>
        <v>2</v>
      </c>
      <c r="L5" s="1">
        <f xml:space="preserve"> Time!L$27</f>
        <v>3</v>
      </c>
      <c r="M5" s="1">
        <f xml:space="preserve"> Time!M$27</f>
        <v>4</v>
      </c>
      <c r="N5" s="1">
        <f xml:space="preserve"> Time!N$27</f>
        <v>5</v>
      </c>
      <c r="O5" s="1">
        <f xml:space="preserve"> Time!O$27</f>
        <v>6</v>
      </c>
      <c r="P5" s="1">
        <f xml:space="preserve"> Time!P$27</f>
        <v>7</v>
      </c>
      <c r="Q5" s="1">
        <f xml:space="preserve"> Time!Q$27</f>
        <v>8</v>
      </c>
      <c r="R5" s="1">
        <f xml:space="preserve"> Time!R$27</f>
        <v>9</v>
      </c>
      <c r="S5" s="1">
        <f xml:space="preserve"> Time!S$27</f>
        <v>10</v>
      </c>
    </row>
    <row r="6" spans="1:19" s="9" customFormat="1">
      <c r="A6" s="7"/>
      <c r="B6" s="7"/>
      <c r="C6" s="24"/>
      <c r="F6" s="7"/>
      <c r="G6" s="7"/>
      <c r="H6" s="7"/>
    </row>
    <row r="8" spans="1:19">
      <c r="B8" s="69" t="s">
        <v>155</v>
      </c>
    </row>
    <row r="9" spans="1:19">
      <c r="A9" s="71"/>
      <c r="B9" s="71"/>
      <c r="C9" s="71"/>
      <c r="D9" s="71"/>
      <c r="E9" s="72" t="str">
        <f xml:space="preserve">  InpS!E$59</f>
        <v>Number of metered households PR19</v>
      </c>
      <c r="F9" s="72">
        <f xml:space="preserve">  InpS!F$59</f>
        <v>7064.1950000000006</v>
      </c>
      <c r="G9" s="72" t="str">
        <f xml:space="preserve">  InpS!G$59</f>
        <v>000 customers</v>
      </c>
      <c r="M9" s="73"/>
    </row>
    <row r="10" spans="1:19">
      <c r="A10" s="71"/>
      <c r="B10" s="71"/>
      <c r="C10" s="71"/>
      <c r="D10" s="71"/>
      <c r="E10" s="72" t="str">
        <f xml:space="preserve">  InpS!E$60</f>
        <v>Number of unmetered households PR19</v>
      </c>
      <c r="F10" s="72">
        <f xml:space="preserve">  InpS!F$60</f>
        <v>4239.54</v>
      </c>
      <c r="G10" s="72" t="str">
        <f xml:space="preserve">  InpS!G$60</f>
        <v>000 customers</v>
      </c>
      <c r="M10" s="73"/>
    </row>
    <row r="11" spans="1:19">
      <c r="A11" s="75"/>
      <c r="B11" s="75"/>
      <c r="C11" s="75"/>
      <c r="D11" s="75"/>
      <c r="E11" s="75" t="s">
        <v>155</v>
      </c>
      <c r="F11" s="78">
        <f xml:space="preserve">  $F9 + $F10</f>
        <v>11303.735000000001</v>
      </c>
      <c r="G11" s="75" t="s">
        <v>67</v>
      </c>
      <c r="M11" s="73"/>
    </row>
    <row r="14" spans="1:19">
      <c r="B14" s="69" t="s">
        <v>156</v>
      </c>
    </row>
    <row r="15" spans="1:19">
      <c r="A15" s="71"/>
      <c r="B15" s="71"/>
      <c r="C15" s="71"/>
      <c r="D15" s="71"/>
      <c r="E15" s="72" t="str">
        <f xml:space="preserve">  InpS!E$61</f>
        <v>Number of metered households PR24</v>
      </c>
      <c r="F15" s="72">
        <f xml:space="preserve">  InpS!F$61</f>
        <v>7734.86</v>
      </c>
      <c r="G15" s="72" t="str">
        <f xml:space="preserve">  InpS!G$61</f>
        <v>000 customers</v>
      </c>
      <c r="M15" s="73"/>
    </row>
    <row r="16" spans="1:19">
      <c r="A16" s="71"/>
      <c r="B16" s="71"/>
      <c r="C16" s="71"/>
      <c r="D16" s="71"/>
      <c r="E16" s="72" t="str">
        <f xml:space="preserve">  InpS!E$62</f>
        <v>Number of unmetered households PR24</v>
      </c>
      <c r="F16" s="72">
        <f xml:space="preserve">  InpS!F$62</f>
        <v>3956.9000000000005</v>
      </c>
      <c r="G16" s="72" t="str">
        <f xml:space="preserve">  InpS!G$62</f>
        <v>000 customers</v>
      </c>
      <c r="M16" s="73"/>
    </row>
    <row r="17" spans="1:13">
      <c r="A17" s="75"/>
      <c r="B17" s="75"/>
      <c r="C17" s="75"/>
      <c r="D17" s="75"/>
      <c r="E17" s="75" t="s">
        <v>156</v>
      </c>
      <c r="F17" s="78">
        <f xml:space="preserve">  $F15 + $F16</f>
        <v>11691.76</v>
      </c>
      <c r="G17" s="75" t="s">
        <v>67</v>
      </c>
      <c r="M17" s="73"/>
    </row>
    <row r="20" spans="1:13">
      <c r="B20" s="69" t="s">
        <v>157</v>
      </c>
    </row>
    <row r="21" spans="1:13">
      <c r="A21" s="71"/>
      <c r="B21" s="71"/>
      <c r="C21" s="71"/>
      <c r="D21" s="71"/>
      <c r="E21" s="88" t="str">
        <f xml:space="preserve">  InpS!E$66</f>
        <v>Total retail revenue PR19</v>
      </c>
      <c r="F21" s="88">
        <f xml:space="preserve">  InpS!F$66</f>
        <v>321.16601876731374</v>
      </c>
      <c r="G21" s="88" t="str">
        <f xml:space="preserve">  InpS!G$66</f>
        <v>£m</v>
      </c>
      <c r="M21" s="89"/>
    </row>
    <row r="22" spans="1:13">
      <c r="E22" s="73" t="str">
        <f t="shared" ref="E22:G22" si="0" xml:space="preserve">  E$11</f>
        <v>Total number of households PR19</v>
      </c>
      <c r="F22" s="73">
        <f t="shared" si="0"/>
        <v>11303.735000000001</v>
      </c>
      <c r="G22" s="73" t="str">
        <f t="shared" si="0"/>
        <v>000 customers</v>
      </c>
      <c r="M22" s="73"/>
    </row>
    <row r="23" spans="1:13">
      <c r="A23" s="71"/>
      <c r="B23" s="71"/>
      <c r="C23" s="71"/>
      <c r="D23" s="71"/>
      <c r="E23" s="72" t="str">
        <f xml:space="preserve">  InpS!E$92</f>
        <v>Units in a thousand</v>
      </c>
      <c r="F23" s="72">
        <f xml:space="preserve">  InpS!F$92</f>
        <v>1000</v>
      </c>
      <c r="G23" s="72" t="str">
        <f xml:space="preserve">  InpS!G$92</f>
        <v>units</v>
      </c>
      <c r="M23" s="73"/>
    </row>
    <row r="24" spans="1:13">
      <c r="E24" s="70" t="s">
        <v>157</v>
      </c>
      <c r="F24" s="89">
        <f xml:space="preserve">  $F21 / $F22 * $F23</f>
        <v>28.412380400576776</v>
      </c>
      <c r="G24" s="70" t="s">
        <v>50</v>
      </c>
      <c r="M24" s="89"/>
    </row>
    <row r="27" spans="1:13">
      <c r="B27" s="69" t="s">
        <v>158</v>
      </c>
    </row>
    <row r="28" spans="1:13">
      <c r="A28" s="71"/>
      <c r="B28" s="71"/>
      <c r="C28" s="71"/>
      <c r="D28" s="71"/>
      <c r="E28" s="88" t="str">
        <f xml:space="preserve">  InpS!E$67</f>
        <v>Total retail revenue PR24</v>
      </c>
      <c r="F28" s="88">
        <f xml:space="preserve">  InpS!F$67</f>
        <v>512.5025772915551</v>
      </c>
      <c r="G28" s="88" t="str">
        <f xml:space="preserve">  InpS!G$67</f>
        <v>£m</v>
      </c>
      <c r="M28" s="89"/>
    </row>
    <row r="29" spans="1:13">
      <c r="E29" s="73" t="str">
        <f t="shared" ref="E29:G29" si="1" xml:space="preserve">  E$17</f>
        <v>Total number of households PR24</v>
      </c>
      <c r="F29" s="73">
        <f t="shared" si="1"/>
        <v>11691.76</v>
      </c>
      <c r="G29" s="73" t="str">
        <f t="shared" si="1"/>
        <v>000 customers</v>
      </c>
      <c r="M29" s="73"/>
    </row>
    <row r="30" spans="1:13">
      <c r="A30" s="71"/>
      <c r="B30" s="71"/>
      <c r="C30" s="71"/>
      <c r="D30" s="71"/>
      <c r="E30" s="72" t="str">
        <f xml:space="preserve">  InpS!E$92</f>
        <v>Units in a thousand</v>
      </c>
      <c r="F30" s="72">
        <f xml:space="preserve">  InpS!F$92</f>
        <v>1000</v>
      </c>
      <c r="G30" s="72" t="str">
        <f xml:space="preserve">  InpS!G$92</f>
        <v>units</v>
      </c>
      <c r="M30" s="73"/>
    </row>
    <row r="31" spans="1:13">
      <c r="E31" s="70" t="s">
        <v>158</v>
      </c>
      <c r="F31" s="89">
        <f xml:space="preserve">  $F28 / $F29 * $F30</f>
        <v>43.834510569114919</v>
      </c>
      <c r="G31" s="70" t="s">
        <v>50</v>
      </c>
      <c r="M31" s="89"/>
    </row>
    <row r="34" spans="1:13">
      <c r="B34" s="69" t="s">
        <v>159</v>
      </c>
    </row>
    <row r="35" spans="1:13">
      <c r="E35" s="89" t="str">
        <f t="shared" ref="E35:G35" si="2" xml:space="preserve">  E$31</f>
        <v>Retail revenue per customer PR24</v>
      </c>
      <c r="F35" s="89">
        <f t="shared" si="2"/>
        <v>43.834510569114919</v>
      </c>
      <c r="G35" s="89" t="str">
        <f t="shared" si="2"/>
        <v>£ / customer</v>
      </c>
      <c r="M35" s="89"/>
    </row>
    <row r="36" spans="1:13">
      <c r="E36" s="89" t="str">
        <f t="shared" ref="E36:G36" si="3" xml:space="preserve">  E$24</f>
        <v>Retail revenue per customer PR19</v>
      </c>
      <c r="F36" s="89">
        <f t="shared" si="3"/>
        <v>28.412380400576776</v>
      </c>
      <c r="G36" s="89" t="str">
        <f t="shared" si="3"/>
        <v>£ / customer</v>
      </c>
      <c r="M36" s="89"/>
    </row>
    <row r="37" spans="1:13">
      <c r="A37" s="75"/>
      <c r="B37" s="75"/>
      <c r="C37" s="75"/>
      <c r="D37" s="75"/>
      <c r="E37" s="75" t="s">
        <v>159</v>
      </c>
      <c r="F37" s="94">
        <f xml:space="preserve">  $F35 - $F36</f>
        <v>15.422130168538143</v>
      </c>
      <c r="G37" s="75" t="s">
        <v>50</v>
      </c>
      <c r="M37" s="89"/>
    </row>
    <row r="40" spans="1:13">
      <c r="B40" s="70" t="s">
        <v>98</v>
      </c>
    </row>
  </sheetData>
  <conditionalFormatting sqref="J3:S3">
    <cfRule type="cellIs" dxfId="38" priority="12" stopIfTrue="1" operator="equal">
      <formula>"Construction"</formula>
    </cfRule>
    <cfRule type="cellIs" dxfId="37" priority="13" stopIfTrue="1" operator="equal">
      <formula>"Operations"</formula>
    </cfRule>
  </conditionalFormatting>
  <conditionalFormatting sqref="J3:S3">
    <cfRule type="cellIs" dxfId="36" priority="11" operator="equal">
      <formula>"Fin Close"</formula>
    </cfRule>
  </conditionalFormatting>
  <conditionalFormatting sqref="J3:S3">
    <cfRule type="cellIs" dxfId="35" priority="9" operator="equal">
      <formula>"PPA ext."</formula>
    </cfRule>
    <cfRule type="cellIs" dxfId="34" priority="10" operator="equal">
      <formula>"Delay"</formula>
    </cfRule>
  </conditionalFormatting>
  <conditionalFormatting sqref="F2">
    <cfRule type="cellIs" dxfId="33" priority="2" stopIfTrue="1" operator="notEqual">
      <formula>0</formula>
    </cfRule>
    <cfRule type="cellIs" dxfId="32" priority="3" stopIfTrue="1" operator="equal">
      <formula>""</formula>
    </cfRule>
  </conditionalFormatting>
  <conditionalFormatting sqref="F3">
    <cfRule type="cellIs" dxfId="31" priority="1" stopIfTrue="1" operator="notEqual">
      <formula>0</formula>
    </cfRule>
  </conditionalFormatting>
  <pageMargins left="0.70866141732283472" right="0.70866141732283472" top="0.74803149606299213" bottom="0.74803149606299213" header="0.31496062992125984" footer="0.31496062992125984"/>
  <pageSetup paperSize="9" scale="50" orientation="portrait"/>
  <headerFooter>
    <oddHeader>&amp;L&amp;"-,Regular"&amp;9&amp;K63656APage &amp;P of &amp;N&amp;C&amp;"-,Regular"&amp;9&amp;K63656A&amp;F&amp;R&amp;G</oddHeader>
    <oddFooter>&amp;LSheet: &amp;A&amp;RPrinted on &amp;D at &amp;T</oddFooter>
  </headerFooter>
  <customProperties>
    <customPr name="MMGroup" r:id="rId1"/>
    <customPr name="MMSheetType" r:id="rId2"/>
    <customPr name="MMTimeAxis" r:id="rId3"/>
  </customProperties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outlinePr summaryBelow="0" summaryRight="0"/>
    <pageSetUpPr fitToPage="1"/>
  </sheetPr>
  <dimension ref="A1:S28"/>
  <sheetViews>
    <sheetView showGridLines="0" workbookViewId="0">
      <pane xSplit="9" ySplit="5" topLeftCell="J6" activePane="bottomRight" state="frozen"/>
      <selection pane="bottomRight" activeCell="F11" sqref="F11"/>
      <selection pane="bottomLeft"/>
      <selection pane="topRight"/>
    </sheetView>
  </sheetViews>
  <sheetFormatPr defaultColWidth="0" defaultRowHeight="13.9"/>
  <cols>
    <col min="1" max="4" width="1.5" style="70" customWidth="1"/>
    <col min="5" max="5" width="45.33203125" style="70" bestFit="1" customWidth="1"/>
    <col min="6" max="6" width="18.6640625" style="70" bestFit="1" customWidth="1"/>
    <col min="7" max="7" width="17" style="70" bestFit="1" customWidth="1"/>
    <col min="8" max="8" width="6.6640625" style="70" bestFit="1" customWidth="1"/>
    <col min="9" max="9" width="3.5" style="70" customWidth="1"/>
    <col min="10" max="19" width="11.1640625" style="70" bestFit="1" customWidth="1"/>
    <col min="20" max="20" width="15.1640625" style="70" hidden="1" customWidth="1"/>
    <col min="21" max="16384" width="15.1640625" style="70" hidden="1"/>
  </cols>
  <sheetData>
    <row r="1" spans="1:19" s="20" customFormat="1" ht="25.9">
      <c r="A1" s="25" t="e">
        <f ca="1" xml:space="preserve"> RIGHT(CELL("filename", A1), LEN(CELL("filename", A1)) - SEARCH("]", CELL("filename", A1)))</f>
        <v>#VALUE!</v>
      </c>
      <c r="B1" s="19"/>
      <c r="C1" s="21"/>
      <c r="D1" s="17"/>
      <c r="F1" s="18" t="str">
        <f>HYPERLINK("#Contents!A1","Go to contents")</f>
        <v>Go to contents</v>
      </c>
      <c r="H1" s="12"/>
      <c r="J1" s="12"/>
    </row>
    <row r="2" spans="1:19" s="16" customFormat="1">
      <c r="A2" s="13"/>
      <c r="B2" s="13"/>
      <c r="C2" s="23"/>
      <c r="D2" s="22"/>
      <c r="E2" s="6" t="s">
        <v>14</v>
      </c>
      <c r="F2" s="15">
        <v>0</v>
      </c>
      <c r="G2" s="14" t="s">
        <v>15</v>
      </c>
      <c r="H2" s="6"/>
      <c r="I2" s="6"/>
      <c r="J2" s="2">
        <f xml:space="preserve"> Time!J$13</f>
        <v>44286</v>
      </c>
      <c r="K2" s="2">
        <f xml:space="preserve"> Time!K$13</f>
        <v>44651</v>
      </c>
      <c r="L2" s="2">
        <f xml:space="preserve"> Time!L$13</f>
        <v>45016</v>
      </c>
      <c r="M2" s="2">
        <f xml:space="preserve"> Time!M$13</f>
        <v>45382</v>
      </c>
      <c r="N2" s="2">
        <f xml:space="preserve"> Time!N$13</f>
        <v>45747</v>
      </c>
      <c r="O2" s="2">
        <f xml:space="preserve"> Time!O$13</f>
        <v>46112</v>
      </c>
      <c r="P2" s="2">
        <f xml:space="preserve"> Time!P$13</f>
        <v>46477</v>
      </c>
      <c r="Q2" s="2">
        <f xml:space="preserve"> Time!Q$13</f>
        <v>46843</v>
      </c>
      <c r="R2" s="2">
        <f xml:space="preserve"> Time!R$13</f>
        <v>47208</v>
      </c>
      <c r="S2" s="2">
        <f xml:space="preserve"> Time!S$13</f>
        <v>47573</v>
      </c>
    </row>
    <row r="3" spans="1:19" s="11" customFormat="1">
      <c r="A3" s="13"/>
      <c r="B3" s="13"/>
      <c r="C3" s="23"/>
      <c r="D3" s="22"/>
      <c r="E3" s="9" t="s">
        <v>16</v>
      </c>
      <c r="F3" s="15"/>
      <c r="G3" s="14" t="s">
        <v>17</v>
      </c>
      <c r="H3" s="6"/>
      <c r="I3" s="6"/>
      <c r="J3" s="3" t="str">
        <f xml:space="preserve"> Time!J$18</f>
        <v>PR19</v>
      </c>
      <c r="K3" s="3" t="str">
        <f xml:space="preserve"> Time!K$18</f>
        <v>PR19</v>
      </c>
      <c r="L3" s="3" t="str">
        <f xml:space="preserve"> Time!L$18</f>
        <v>PR19</v>
      </c>
      <c r="M3" s="3" t="str">
        <f xml:space="preserve"> Time!M$18</f>
        <v>PR19</v>
      </c>
      <c r="N3" s="3" t="str">
        <f xml:space="preserve"> Time!N$18</f>
        <v>PR19</v>
      </c>
      <c r="O3" s="3" t="str">
        <f xml:space="preserve"> Time!O$18</f>
        <v>PR24</v>
      </c>
      <c r="P3" s="3" t="str">
        <f xml:space="preserve"> Time!P$18</f>
        <v>PR24</v>
      </c>
      <c r="Q3" s="3" t="str">
        <f xml:space="preserve"> Time!Q$18</f>
        <v>PR24</v>
      </c>
      <c r="R3" s="3" t="str">
        <f xml:space="preserve"> Time!R$18</f>
        <v>PR24</v>
      </c>
      <c r="S3" s="3" t="str">
        <f xml:space="preserve"> Time!S$18</f>
        <v>PR24</v>
      </c>
    </row>
    <row r="4" spans="1:19" s="10" customFormat="1">
      <c r="A4" s="13"/>
      <c r="B4" s="13"/>
      <c r="C4" s="23"/>
      <c r="D4" s="22"/>
      <c r="E4" s="6" t="s">
        <v>18</v>
      </c>
      <c r="F4" s="7"/>
      <c r="G4" s="6"/>
      <c r="H4" s="6"/>
      <c r="I4" s="6"/>
      <c r="J4" s="10">
        <f xml:space="preserve"> Time!J$23</f>
        <v>1</v>
      </c>
      <c r="K4" s="10">
        <f xml:space="preserve"> Time!K$23</f>
        <v>2</v>
      </c>
      <c r="L4" s="10">
        <f xml:space="preserve"> Time!L$23</f>
        <v>3</v>
      </c>
      <c r="M4" s="10">
        <f xml:space="preserve"> Time!M$23</f>
        <v>4</v>
      </c>
      <c r="N4" s="10">
        <f xml:space="preserve"> Time!N$23</f>
        <v>5</v>
      </c>
      <c r="O4" s="10">
        <f xml:space="preserve"> Time!O$23</f>
        <v>6</v>
      </c>
      <c r="P4" s="10">
        <f xml:space="preserve"> Time!P$23</f>
        <v>7</v>
      </c>
      <c r="Q4" s="10">
        <f xml:space="preserve"> Time!Q$23</f>
        <v>8</v>
      </c>
      <c r="R4" s="10">
        <f xml:space="preserve"> Time!R$23</f>
        <v>9</v>
      </c>
      <c r="S4" s="10">
        <f xml:space="preserve"> Time!S$23</f>
        <v>10</v>
      </c>
    </row>
    <row r="5" spans="1:19" s="11" customFormat="1">
      <c r="A5" s="13"/>
      <c r="B5" s="13"/>
      <c r="C5" s="23"/>
      <c r="D5" s="22"/>
      <c r="E5" s="6" t="s">
        <v>19</v>
      </c>
      <c r="F5" s="7" t="s">
        <v>20</v>
      </c>
      <c r="G5" s="7" t="s">
        <v>21</v>
      </c>
      <c r="H5" s="7" t="s">
        <v>22</v>
      </c>
      <c r="I5" s="6"/>
      <c r="J5" s="1">
        <f xml:space="preserve"> Time!J$27</f>
        <v>1</v>
      </c>
      <c r="K5" s="1">
        <f xml:space="preserve"> Time!K$27</f>
        <v>2</v>
      </c>
      <c r="L5" s="1">
        <f xml:space="preserve"> Time!L$27</f>
        <v>3</v>
      </c>
      <c r="M5" s="1">
        <f xml:space="preserve"> Time!M$27</f>
        <v>4</v>
      </c>
      <c r="N5" s="1">
        <f xml:space="preserve"> Time!N$27</f>
        <v>5</v>
      </c>
      <c r="O5" s="1">
        <f xml:space="preserve"> Time!O$27</f>
        <v>6</v>
      </c>
      <c r="P5" s="1">
        <f xml:space="preserve"> Time!P$27</f>
        <v>7</v>
      </c>
      <c r="Q5" s="1">
        <f xml:space="preserve"> Time!Q$27</f>
        <v>8</v>
      </c>
      <c r="R5" s="1">
        <f xml:space="preserve"> Time!R$27</f>
        <v>9</v>
      </c>
      <c r="S5" s="1">
        <f xml:space="preserve"> Time!S$27</f>
        <v>10</v>
      </c>
    </row>
    <row r="6" spans="1:19" s="9" customFormat="1">
      <c r="A6" s="7"/>
      <c r="B6" s="7"/>
      <c r="C6" s="24"/>
      <c r="F6" s="7"/>
      <c r="G6" s="7"/>
      <c r="H6" s="7"/>
    </row>
    <row r="8" spans="1:19">
      <c r="B8" s="69" t="s">
        <v>160</v>
      </c>
    </row>
    <row r="9" spans="1:19">
      <c r="A9" s="71"/>
      <c r="B9" s="71"/>
      <c r="C9" s="71"/>
      <c r="D9" s="71"/>
      <c r="E9" s="92" t="str">
        <f xml:space="preserve">  InpS!E$57</f>
        <v>Housing apportionment PR19</v>
      </c>
      <c r="F9" s="92">
        <f xml:space="preserve">  InpS!F$57</f>
        <v>0.75923271482808929</v>
      </c>
      <c r="G9" s="92" t="str">
        <f xml:space="preserve">  InpS!G$57</f>
        <v>%</v>
      </c>
      <c r="M9" s="93"/>
    </row>
    <row r="10" spans="1:19">
      <c r="A10" s="71"/>
      <c r="B10" s="71"/>
      <c r="C10" s="71"/>
      <c r="D10" s="71"/>
      <c r="E10" s="72" t="str">
        <f xml:space="preserve">  'Cost to serve'!E$11</f>
        <v>Total number of households PR19</v>
      </c>
      <c r="F10" s="72">
        <f xml:space="preserve">  'Cost to serve'!F$11</f>
        <v>11303.735000000001</v>
      </c>
      <c r="G10" s="72" t="str">
        <f xml:space="preserve">  'Cost to serve'!G$11</f>
        <v>000 customers</v>
      </c>
      <c r="M10" s="73"/>
    </row>
    <row r="11" spans="1:19">
      <c r="E11" s="70" t="s">
        <v>160</v>
      </c>
      <c r="F11" s="93">
        <f xml:space="preserve">  $F9 / $F10</f>
        <v>6.7166535205229893E-5</v>
      </c>
      <c r="G11" s="70" t="s">
        <v>161</v>
      </c>
      <c r="M11" s="93"/>
    </row>
    <row r="14" spans="1:19">
      <c r="B14" s="69" t="s">
        <v>162</v>
      </c>
    </row>
    <row r="15" spans="1:19">
      <c r="A15" s="71"/>
      <c r="B15" s="71"/>
      <c r="C15" s="71"/>
      <c r="D15" s="71"/>
      <c r="E15" s="92" t="str">
        <f xml:space="preserve">  InpS!E$58</f>
        <v>Housing apportionment PR24</v>
      </c>
      <c r="F15" s="92">
        <f xml:space="preserve">  InpS!F$58</f>
        <v>0.78355169584240392</v>
      </c>
      <c r="G15" s="92" t="str">
        <f xml:space="preserve">  InpS!G$58</f>
        <v>%</v>
      </c>
      <c r="M15" s="93"/>
    </row>
    <row r="16" spans="1:19">
      <c r="A16" s="71"/>
      <c r="B16" s="71"/>
      <c r="C16" s="71"/>
      <c r="D16" s="71"/>
      <c r="E16" s="72" t="str">
        <f xml:space="preserve">  'Cost to serve'!E$17</f>
        <v>Total number of households PR24</v>
      </c>
      <c r="F16" s="72">
        <f xml:space="preserve">  'Cost to serve'!F$17</f>
        <v>11691.76</v>
      </c>
      <c r="G16" s="72" t="str">
        <f xml:space="preserve">  'Cost to serve'!G$17</f>
        <v>000 customers</v>
      </c>
      <c r="M16" s="73"/>
    </row>
    <row r="17" spans="1:13">
      <c r="E17" s="70" t="s">
        <v>162</v>
      </c>
      <c r="F17" s="93">
        <f xml:space="preserve">  $F15 / $F16</f>
        <v>6.7017429013459386E-5</v>
      </c>
      <c r="G17" s="70" t="s">
        <v>161</v>
      </c>
      <c r="M17" s="93"/>
    </row>
    <row r="20" spans="1:13">
      <c r="B20" s="69" t="s">
        <v>163</v>
      </c>
    </row>
    <row r="21" spans="1:13">
      <c r="A21" s="71"/>
      <c r="B21" s="71"/>
      <c r="C21" s="71"/>
      <c r="D21" s="71"/>
      <c r="E21" s="88" t="str">
        <f xml:space="preserve">  InpS!E$33</f>
        <v>Total wholesale revenues PR24</v>
      </c>
      <c r="F21" s="88">
        <f xml:space="preserve">  InpS!F$33</f>
        <v>7214.3005460697786</v>
      </c>
      <c r="G21" s="88" t="str">
        <f xml:space="preserve">  InpS!G$33</f>
        <v>£m</v>
      </c>
      <c r="M21" s="89"/>
    </row>
    <row r="22" spans="1:13">
      <c r="E22" s="93" t="str">
        <f t="shared" ref="E22:G22" si="0" xml:space="preserve">  E$17</f>
        <v>Housing apportionment per customer PR24</v>
      </c>
      <c r="F22" s="93">
        <f t="shared" si="0"/>
        <v>6.7017429013459386E-5</v>
      </c>
      <c r="G22" s="93" t="str">
        <f t="shared" si="0"/>
        <v>% / customer</v>
      </c>
      <c r="M22" s="93"/>
    </row>
    <row r="23" spans="1:13">
      <c r="E23" s="93" t="str">
        <f t="shared" ref="E23:G23" si="1" xml:space="preserve">  E$11</f>
        <v>Housing apportionment per customer PR19</v>
      </c>
      <c r="F23" s="93">
        <f t="shared" si="1"/>
        <v>6.7166535205229893E-5</v>
      </c>
      <c r="G23" s="93" t="str">
        <f t="shared" si="1"/>
        <v>% / customer</v>
      </c>
      <c r="M23" s="93"/>
    </row>
    <row r="24" spans="1:13">
      <c r="A24" s="71"/>
      <c r="B24" s="71"/>
      <c r="C24" s="71"/>
      <c r="D24" s="71"/>
      <c r="E24" s="72" t="str">
        <f xml:space="preserve">  InpS!E$92</f>
        <v>Units in a thousand</v>
      </c>
      <c r="F24" s="72">
        <f xml:space="preserve">  InpS!F$92</f>
        <v>1000</v>
      </c>
      <c r="G24" s="72" t="str">
        <f xml:space="preserve">  InpS!G$92</f>
        <v>units</v>
      </c>
      <c r="M24" s="73"/>
    </row>
    <row r="25" spans="1:13">
      <c r="A25" s="75"/>
      <c r="B25" s="75"/>
      <c r="C25" s="75"/>
      <c r="D25" s="75"/>
      <c r="E25" s="75" t="s">
        <v>163</v>
      </c>
      <c r="F25" s="94">
        <f xml:space="preserve">  $F21 * ( $F22 - $F23 ) * $F24</f>
        <v>-1.0756968807123539</v>
      </c>
      <c r="G25" s="75" t="s">
        <v>50</v>
      </c>
      <c r="M25" s="89"/>
    </row>
    <row r="28" spans="1:13">
      <c r="B28" s="70" t="s">
        <v>98</v>
      </c>
    </row>
  </sheetData>
  <conditionalFormatting sqref="J3:S3">
    <cfRule type="cellIs" dxfId="30" priority="12" stopIfTrue="1" operator="equal">
      <formula>"Construction"</formula>
    </cfRule>
    <cfRule type="cellIs" dxfId="29" priority="13" stopIfTrue="1" operator="equal">
      <formula>"Operations"</formula>
    </cfRule>
  </conditionalFormatting>
  <conditionalFormatting sqref="J3:S3">
    <cfRule type="cellIs" dxfId="28" priority="11" operator="equal">
      <formula>"Fin Close"</formula>
    </cfRule>
  </conditionalFormatting>
  <conditionalFormatting sqref="J3:S3">
    <cfRule type="cellIs" dxfId="27" priority="9" operator="equal">
      <formula>"PPA ext."</formula>
    </cfRule>
    <cfRule type="cellIs" dxfId="26" priority="10" operator="equal">
      <formula>"Delay"</formula>
    </cfRule>
  </conditionalFormatting>
  <conditionalFormatting sqref="F2">
    <cfRule type="cellIs" dxfId="25" priority="2" stopIfTrue="1" operator="notEqual">
      <formula>0</formula>
    </cfRule>
    <cfRule type="cellIs" dxfId="24" priority="3" stopIfTrue="1" operator="equal">
      <formula>""</formula>
    </cfRule>
  </conditionalFormatting>
  <conditionalFormatting sqref="F3">
    <cfRule type="cellIs" dxfId="23" priority="1" stopIfTrue="1" operator="notEqual">
      <formula>0</formula>
    </cfRule>
  </conditionalFormatting>
  <pageMargins left="0.70866141732283472" right="0.70866141732283472" top="0.74803149606299213" bottom="0.74803149606299213" header="0.31496062992125984" footer="0.31496062992125984"/>
  <pageSetup paperSize="9" scale="50" orientation="portrait"/>
  <headerFooter>
    <oddHeader>&amp;L&amp;"-,Regular"&amp;9&amp;K63656APage &amp;P of &amp;N&amp;C&amp;"-,Regular"&amp;9&amp;K63656A&amp;F&amp;R&amp;G</oddHeader>
    <oddFooter>&amp;LSheet: &amp;A&amp;RPrinted on &amp;D at &amp;T</oddFooter>
  </headerFooter>
  <customProperties>
    <customPr name="MMGroup" r:id="rId1"/>
    <customPr name="MMSheetType" r:id="rId2"/>
    <customPr name="MMTimeAxis" r:id="rId3"/>
  </customProperties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>
    <outlinePr summaryBelow="0" summaryRight="0"/>
    <pageSetUpPr fitToPage="1"/>
  </sheetPr>
  <dimension ref="A1:S207"/>
  <sheetViews>
    <sheetView showGridLines="0" workbookViewId="0">
      <pane xSplit="9" ySplit="5" topLeftCell="J6" activePane="bottomRight" state="frozen"/>
      <selection pane="bottomRight"/>
      <selection pane="bottomLeft"/>
      <selection pane="topRight"/>
    </sheetView>
  </sheetViews>
  <sheetFormatPr defaultColWidth="0" defaultRowHeight="13.9" outlineLevelRow="1"/>
  <cols>
    <col min="1" max="4" width="1.5" style="70" customWidth="1"/>
    <col min="5" max="5" width="46.33203125" style="70" bestFit="1" customWidth="1"/>
    <col min="6" max="6" width="18.6640625" style="70" bestFit="1" customWidth="1"/>
    <col min="7" max="7" width="14.83203125" style="70" bestFit="1" customWidth="1"/>
    <col min="8" max="8" width="6.6640625" style="70" bestFit="1" customWidth="1"/>
    <col min="9" max="9" width="3.5" style="70" customWidth="1"/>
    <col min="10" max="19" width="11.1640625" style="70" bestFit="1" customWidth="1"/>
    <col min="20" max="20" width="15.1640625" style="70" hidden="1" customWidth="1"/>
    <col min="21" max="16384" width="15.1640625" style="70" hidden="1"/>
  </cols>
  <sheetData>
    <row r="1" spans="1:19" s="20" customFormat="1" ht="25.9">
      <c r="A1" s="25" t="e">
        <f ca="1" xml:space="preserve"> RIGHT(CELL("filename", A1), LEN(CELL("filename", A1)) - SEARCH("]", CELL("filename", A1)))</f>
        <v>#VALUE!</v>
      </c>
      <c r="B1" s="19"/>
      <c r="C1" s="21"/>
      <c r="D1" s="17"/>
      <c r="F1" s="18" t="str">
        <f>HYPERLINK("#Contents!A1","Go to contents")</f>
        <v>Go to contents</v>
      </c>
      <c r="H1" s="12"/>
      <c r="J1" s="12"/>
    </row>
    <row r="2" spans="1:19" s="16" customFormat="1">
      <c r="A2" s="13"/>
      <c r="B2" s="13"/>
      <c r="C2" s="23"/>
      <c r="D2" s="22"/>
      <c r="E2" s="6" t="s">
        <v>14</v>
      </c>
      <c r="F2" s="15">
        <v>0</v>
      </c>
      <c r="G2" s="14" t="s">
        <v>15</v>
      </c>
      <c r="H2" s="6"/>
      <c r="I2" s="6"/>
      <c r="J2" s="2">
        <f xml:space="preserve"> Time!J$13</f>
        <v>44286</v>
      </c>
      <c r="K2" s="2">
        <f xml:space="preserve"> Time!K$13</f>
        <v>44651</v>
      </c>
      <c r="L2" s="2">
        <f xml:space="preserve"> Time!L$13</f>
        <v>45016</v>
      </c>
      <c r="M2" s="2">
        <f xml:space="preserve"> Time!M$13</f>
        <v>45382</v>
      </c>
      <c r="N2" s="2">
        <f xml:space="preserve"> Time!N$13</f>
        <v>45747</v>
      </c>
      <c r="O2" s="2">
        <f xml:space="preserve"> Time!O$13</f>
        <v>46112</v>
      </c>
      <c r="P2" s="2">
        <f xml:space="preserve"> Time!P$13</f>
        <v>46477</v>
      </c>
      <c r="Q2" s="2">
        <f xml:space="preserve"> Time!Q$13</f>
        <v>46843</v>
      </c>
      <c r="R2" s="2">
        <f xml:space="preserve"> Time!R$13</f>
        <v>47208</v>
      </c>
      <c r="S2" s="2">
        <f xml:space="preserve"> Time!S$13</f>
        <v>47573</v>
      </c>
    </row>
    <row r="3" spans="1:19" s="11" customFormat="1">
      <c r="A3" s="13"/>
      <c r="B3" s="13"/>
      <c r="C3" s="23"/>
      <c r="D3" s="22"/>
      <c r="E3" s="9" t="s">
        <v>16</v>
      </c>
      <c r="F3" s="15"/>
      <c r="G3" s="14" t="s">
        <v>17</v>
      </c>
      <c r="H3" s="6"/>
      <c r="I3" s="6"/>
      <c r="J3" s="3" t="str">
        <f xml:space="preserve"> Time!J$18</f>
        <v>PR19</v>
      </c>
      <c r="K3" s="3" t="str">
        <f xml:space="preserve"> Time!K$18</f>
        <v>PR19</v>
      </c>
      <c r="L3" s="3" t="str">
        <f xml:space="preserve"> Time!L$18</f>
        <v>PR19</v>
      </c>
      <c r="M3" s="3" t="str">
        <f xml:space="preserve"> Time!M$18</f>
        <v>PR19</v>
      </c>
      <c r="N3" s="3" t="str">
        <f xml:space="preserve"> Time!N$18</f>
        <v>PR19</v>
      </c>
      <c r="O3" s="3" t="str">
        <f xml:space="preserve"> Time!O$18</f>
        <v>PR24</v>
      </c>
      <c r="P3" s="3" t="str">
        <f xml:space="preserve"> Time!P$18</f>
        <v>PR24</v>
      </c>
      <c r="Q3" s="3" t="str">
        <f xml:space="preserve"> Time!Q$18</f>
        <v>PR24</v>
      </c>
      <c r="R3" s="3" t="str">
        <f xml:space="preserve"> Time!R$18</f>
        <v>PR24</v>
      </c>
      <c r="S3" s="3" t="str">
        <f xml:space="preserve"> Time!S$18</f>
        <v>PR24</v>
      </c>
    </row>
    <row r="4" spans="1:19" s="10" customFormat="1">
      <c r="A4" s="13"/>
      <c r="B4" s="13"/>
      <c r="C4" s="23"/>
      <c r="D4" s="22"/>
      <c r="E4" s="6" t="s">
        <v>18</v>
      </c>
      <c r="F4" s="7"/>
      <c r="G4" s="6"/>
      <c r="H4" s="6"/>
      <c r="I4" s="6"/>
      <c r="J4" s="10">
        <f xml:space="preserve"> Time!J$23</f>
        <v>1</v>
      </c>
      <c r="K4" s="10">
        <f xml:space="preserve"> Time!K$23</f>
        <v>2</v>
      </c>
      <c r="L4" s="10">
        <f xml:space="preserve"> Time!L$23</f>
        <v>3</v>
      </c>
      <c r="M4" s="10">
        <f xml:space="preserve"> Time!M$23</f>
        <v>4</v>
      </c>
      <c r="N4" s="10">
        <f xml:space="preserve"> Time!N$23</f>
        <v>5</v>
      </c>
      <c r="O4" s="10">
        <f xml:space="preserve"> Time!O$23</f>
        <v>6</v>
      </c>
      <c r="P4" s="10">
        <f xml:space="preserve"> Time!P$23</f>
        <v>7</v>
      </c>
      <c r="Q4" s="10">
        <f xml:space="preserve"> Time!Q$23</f>
        <v>8</v>
      </c>
      <c r="R4" s="10">
        <f xml:space="preserve"> Time!R$23</f>
        <v>9</v>
      </c>
      <c r="S4" s="10">
        <f xml:space="preserve"> Time!S$23</f>
        <v>10</v>
      </c>
    </row>
    <row r="5" spans="1:19" s="11" customFormat="1">
      <c r="A5" s="13"/>
      <c r="B5" s="13"/>
      <c r="C5" s="23"/>
      <c r="D5" s="22"/>
      <c r="E5" s="6" t="s">
        <v>19</v>
      </c>
      <c r="F5" s="7" t="s">
        <v>20</v>
      </c>
      <c r="G5" s="7" t="s">
        <v>21</v>
      </c>
      <c r="H5" s="7" t="s">
        <v>22</v>
      </c>
      <c r="I5" s="6"/>
      <c r="J5" s="1">
        <f xml:space="preserve"> Time!J$27</f>
        <v>1</v>
      </c>
      <c r="K5" s="1">
        <f xml:space="preserve"> Time!K$27</f>
        <v>2</v>
      </c>
      <c r="L5" s="1">
        <f xml:space="preserve"> Time!L$27</f>
        <v>3</v>
      </c>
      <c r="M5" s="1">
        <f xml:space="preserve"> Time!M$27</f>
        <v>4</v>
      </c>
      <c r="N5" s="1">
        <f xml:space="preserve"> Time!N$27</f>
        <v>5</v>
      </c>
      <c r="O5" s="1">
        <f xml:space="preserve"> Time!O$27</f>
        <v>6</v>
      </c>
      <c r="P5" s="1">
        <f xml:space="preserve"> Time!P$27</f>
        <v>7</v>
      </c>
      <c r="Q5" s="1">
        <f xml:space="preserve"> Time!Q$27</f>
        <v>8</v>
      </c>
      <c r="R5" s="1">
        <f xml:space="preserve"> Time!R$27</f>
        <v>9</v>
      </c>
      <c r="S5" s="1">
        <f xml:space="preserve"> Time!S$27</f>
        <v>10</v>
      </c>
    </row>
    <row r="6" spans="1:19" s="9" customFormat="1">
      <c r="A6" s="7"/>
      <c r="B6" s="7"/>
      <c r="C6" s="24"/>
      <c r="F6" s="7"/>
      <c r="G6" s="7"/>
      <c r="H6" s="7"/>
    </row>
    <row r="8" spans="1:19">
      <c r="B8" s="69" t="s">
        <v>164</v>
      </c>
    </row>
    <row r="9" spans="1:19">
      <c r="A9" s="71"/>
      <c r="B9" s="71"/>
      <c r="C9" s="71"/>
      <c r="D9" s="71"/>
      <c r="E9" s="88" t="str">
        <f xml:space="preserve">  Totex!E$93</f>
        <v>Average totex increase/(decrease)</v>
      </c>
      <c r="F9" s="88">
        <f xml:space="preserve">  Totex!F$93</f>
        <v>73.228309445908593</v>
      </c>
      <c r="G9" s="88" t="str">
        <f xml:space="preserve">  Totex!G$93</f>
        <v>£ / customer</v>
      </c>
      <c r="M9" s="89"/>
    </row>
    <row r="10" spans="1:19">
      <c r="A10" s="71"/>
      <c r="B10" s="71"/>
      <c r="C10" s="71"/>
      <c r="D10" s="71"/>
      <c r="E10" s="88" t="str">
        <f xml:space="preserve">  Totex!E$112</f>
        <v>Final Impact of PAYG rate change</v>
      </c>
      <c r="F10" s="88">
        <f xml:space="preserve">  Totex!F$112</f>
        <v>-72.471157735681004</v>
      </c>
      <c r="G10" s="88" t="str">
        <f xml:space="preserve">  Totex!G$112</f>
        <v>£ / customer</v>
      </c>
      <c r="M10" s="89"/>
    </row>
    <row r="11" spans="1:19">
      <c r="A11" s="71"/>
      <c r="B11" s="71"/>
      <c r="C11" s="71"/>
      <c r="D11" s="71"/>
      <c r="E11" s="88" t="str">
        <f xml:space="preserve">  RCV!E$73</f>
        <v>RCV</v>
      </c>
      <c r="F11" s="88">
        <f xml:space="preserve">  RCV!F$73</f>
        <v>22.455445512588394</v>
      </c>
      <c r="G11" s="88" t="str">
        <f xml:space="preserve">  RCV!G$73</f>
        <v>£ / customer</v>
      </c>
      <c r="M11" s="89"/>
    </row>
    <row r="12" spans="1:19">
      <c r="A12" s="71"/>
      <c r="B12" s="71"/>
      <c r="C12" s="71"/>
      <c r="D12" s="71"/>
      <c r="E12" s="88" t="str">
        <f xml:space="preserve">  RCV!E$80</f>
        <v>Run-off rates</v>
      </c>
      <c r="F12" s="88">
        <f xml:space="preserve">  RCV!F$80</f>
        <v>28.910101935862155</v>
      </c>
      <c r="G12" s="88" t="str">
        <f xml:space="preserve">  RCV!G$80</f>
        <v>£ / customer</v>
      </c>
      <c r="M12" s="89"/>
    </row>
    <row r="13" spans="1:19">
      <c r="E13" s="70" t="s">
        <v>164</v>
      </c>
      <c r="F13" s="89">
        <f xml:space="preserve">  $F9 + $F10 + $F11 + $F12</f>
        <v>52.122699158678138</v>
      </c>
      <c r="G13" s="70" t="s">
        <v>50</v>
      </c>
      <c r="M13" s="89"/>
    </row>
    <row r="17" spans="1:13" collapsed="1">
      <c r="A17" s="69" t="s">
        <v>165</v>
      </c>
    </row>
    <row r="18" spans="1:13" hidden="1" outlineLevel="1">
      <c r="B18" s="69" t="s">
        <v>166</v>
      </c>
    </row>
    <row r="19" spans="1:13" hidden="1" outlineLevel="1">
      <c r="A19" s="71"/>
      <c r="B19" s="71"/>
      <c r="C19" s="71"/>
      <c r="D19" s="71"/>
      <c r="E19" s="88" t="str">
        <f xml:space="preserve">  InpS!E$72</f>
        <v>Base expenditure PR24</v>
      </c>
      <c r="F19" s="88">
        <f xml:space="preserve">  InpS!F$72</f>
        <v>4621.1090000000004</v>
      </c>
      <c r="G19" s="88" t="str">
        <f xml:space="preserve">  InpS!G$72</f>
        <v>£m</v>
      </c>
      <c r="M19" s="89"/>
    </row>
    <row r="20" spans="1:13" hidden="1" outlineLevel="1">
      <c r="A20" s="71"/>
      <c r="B20" s="71"/>
      <c r="C20" s="71"/>
      <c r="D20" s="71"/>
      <c r="E20" s="88" t="str">
        <f xml:space="preserve">  InpS!E$71</f>
        <v>Pre-inflation base expenditure PR19</v>
      </c>
      <c r="F20" s="88">
        <f xml:space="preserve">  InpS!F$71</f>
        <v>3270.1015343435379</v>
      </c>
      <c r="G20" s="88" t="str">
        <f xml:space="preserve">  InpS!G$71</f>
        <v>£m</v>
      </c>
      <c r="M20" s="89"/>
    </row>
    <row r="21" spans="1:13" hidden="1" outlineLevel="1">
      <c r="A21" s="71"/>
      <c r="B21" s="71"/>
      <c r="C21" s="71"/>
      <c r="D21" s="71"/>
      <c r="E21" s="90" t="str">
        <f xml:space="preserve">  Wholesale!E$11</f>
        <v>CPIH factor</v>
      </c>
      <c r="F21" s="90">
        <f xml:space="preserve">  Wholesale!F$11</f>
        <v>1.1806332960179113</v>
      </c>
      <c r="G21" s="90" t="str">
        <f xml:space="preserve">  Wholesale!G$11</f>
        <v>factor</v>
      </c>
      <c r="M21" s="91"/>
    </row>
    <row r="22" spans="1:13" hidden="1" outlineLevel="1">
      <c r="E22" s="70" t="s">
        <v>166</v>
      </c>
      <c r="F22" s="89">
        <f xml:space="preserve">  $F19 - ( $F20 * $F21 )</f>
        <v>760.31824719476026</v>
      </c>
      <c r="G22" s="70" t="s">
        <v>29</v>
      </c>
      <c r="M22" s="89"/>
    </row>
    <row r="23" spans="1:13" hidden="1" outlineLevel="1"/>
    <row r="24" spans="1:13" hidden="1" outlineLevel="1"/>
    <row r="25" spans="1:13" hidden="1" outlineLevel="1">
      <c r="B25" s="69" t="s">
        <v>167</v>
      </c>
    </row>
    <row r="26" spans="1:13" hidden="1" outlineLevel="1">
      <c r="A26" s="71"/>
      <c r="B26" s="71"/>
      <c r="C26" s="71"/>
      <c r="D26" s="71"/>
      <c r="E26" s="88" t="str">
        <f xml:space="preserve">  InpS!E$74</f>
        <v>Storm overflows PR24</v>
      </c>
      <c r="F26" s="88">
        <f xml:space="preserve">  InpS!F$74</f>
        <v>1143.5939997127266</v>
      </c>
      <c r="G26" s="88" t="str">
        <f xml:space="preserve">  InpS!G$74</f>
        <v>£m</v>
      </c>
      <c r="M26" s="89"/>
    </row>
    <row r="27" spans="1:13" hidden="1" outlineLevel="1">
      <c r="A27" s="71"/>
      <c r="B27" s="71"/>
      <c r="C27" s="71"/>
      <c r="D27" s="71"/>
      <c r="E27" s="88" t="str">
        <f xml:space="preserve">  InpS!E$73</f>
        <v>Pre-inflation storm overflows PR19</v>
      </c>
      <c r="F27" s="88">
        <f xml:space="preserve">  InpS!F$73</f>
        <v>0</v>
      </c>
      <c r="G27" s="88" t="str">
        <f xml:space="preserve">  InpS!G$73</f>
        <v>£m</v>
      </c>
      <c r="M27" s="89"/>
    </row>
    <row r="28" spans="1:13" hidden="1" outlineLevel="1">
      <c r="A28" s="71"/>
      <c r="B28" s="71"/>
      <c r="C28" s="71"/>
      <c r="D28" s="71"/>
      <c r="E28" s="90" t="str">
        <f xml:space="preserve">  Wholesale!E$11</f>
        <v>CPIH factor</v>
      </c>
      <c r="F28" s="90">
        <f xml:space="preserve">  Wholesale!F$11</f>
        <v>1.1806332960179113</v>
      </c>
      <c r="G28" s="90" t="str">
        <f xml:space="preserve">  Wholesale!G$11</f>
        <v>factor</v>
      </c>
      <c r="M28" s="91"/>
    </row>
    <row r="29" spans="1:13" hidden="1" outlineLevel="1">
      <c r="E29" s="70" t="s">
        <v>167</v>
      </c>
      <c r="F29" s="89">
        <f xml:space="preserve">  $F26 - ( $F27 * $F28 )</f>
        <v>1143.5939997127266</v>
      </c>
      <c r="G29" s="70" t="s">
        <v>29</v>
      </c>
      <c r="M29" s="89"/>
    </row>
    <row r="30" spans="1:13" hidden="1" outlineLevel="1"/>
    <row r="31" spans="1:13" hidden="1" outlineLevel="1"/>
    <row r="32" spans="1:13" hidden="1" outlineLevel="1">
      <c r="B32" s="69" t="s">
        <v>168</v>
      </c>
    </row>
    <row r="33" spans="1:13" hidden="1" outlineLevel="1">
      <c r="A33" s="71"/>
      <c r="B33" s="71"/>
      <c r="C33" s="71"/>
      <c r="D33" s="71"/>
      <c r="E33" s="88" t="str">
        <f xml:space="preserve">  InpS!E$76</f>
        <v>Nutrient removal PR24</v>
      </c>
      <c r="F33" s="88">
        <f xml:space="preserve">  InpS!F$76</f>
        <v>345.89631442351464</v>
      </c>
      <c r="G33" s="88" t="str">
        <f xml:space="preserve">  InpS!G$76</f>
        <v>£m</v>
      </c>
      <c r="M33" s="89"/>
    </row>
    <row r="34" spans="1:13" hidden="1" outlineLevel="1">
      <c r="A34" s="71"/>
      <c r="B34" s="71"/>
      <c r="C34" s="71"/>
      <c r="D34" s="71"/>
      <c r="E34" s="88" t="str">
        <f xml:space="preserve">  InpS!E$75</f>
        <v>Pre-inflation nutrient removal PR19</v>
      </c>
      <c r="F34" s="88">
        <f xml:space="preserve">  InpS!F$75</f>
        <v>550.4053567988251</v>
      </c>
      <c r="G34" s="88" t="str">
        <f xml:space="preserve">  InpS!G$75</f>
        <v>£m</v>
      </c>
      <c r="M34" s="89"/>
    </row>
    <row r="35" spans="1:13" hidden="1" outlineLevel="1">
      <c r="A35" s="71"/>
      <c r="B35" s="71"/>
      <c r="C35" s="71"/>
      <c r="D35" s="71"/>
      <c r="E35" s="90" t="str">
        <f xml:space="preserve">  Wholesale!E$11</f>
        <v>CPIH factor</v>
      </c>
      <c r="F35" s="90">
        <f xml:space="preserve">  Wholesale!F$11</f>
        <v>1.1806332960179113</v>
      </c>
      <c r="G35" s="90" t="str">
        <f xml:space="preserve">  Wholesale!G$11</f>
        <v>factor</v>
      </c>
      <c r="M35" s="91"/>
    </row>
    <row r="36" spans="1:13" hidden="1" outlineLevel="1">
      <c r="E36" s="70" t="s">
        <v>168</v>
      </c>
      <c r="F36" s="89">
        <f xml:space="preserve">  $F33 - ( $F34 * $F35 )</f>
        <v>-303.93057611979674</v>
      </c>
      <c r="G36" s="70" t="s">
        <v>29</v>
      </c>
      <c r="M36" s="89"/>
    </row>
    <row r="37" spans="1:13" hidden="1" outlineLevel="1"/>
    <row r="38" spans="1:13" hidden="1" outlineLevel="1"/>
    <row r="39" spans="1:13" hidden="1" outlineLevel="1">
      <c r="B39" s="69" t="s">
        <v>169</v>
      </c>
    </row>
    <row r="40" spans="1:13" hidden="1" outlineLevel="1">
      <c r="A40" s="71"/>
      <c r="B40" s="71"/>
      <c r="C40" s="71"/>
      <c r="D40" s="71"/>
      <c r="E40" s="88" t="str">
        <f xml:space="preserve">  InpS!E$78</f>
        <v>Resilience PR24</v>
      </c>
      <c r="F40" s="88">
        <f xml:space="preserve">  InpS!F$78</f>
        <v>0.10234157769074845</v>
      </c>
      <c r="G40" s="88" t="str">
        <f xml:space="preserve">  InpS!G$78</f>
        <v>£m</v>
      </c>
      <c r="M40" s="89"/>
    </row>
    <row r="41" spans="1:13" hidden="1" outlineLevel="1">
      <c r="A41" s="71"/>
      <c r="B41" s="71"/>
      <c r="C41" s="71"/>
      <c r="D41" s="71"/>
      <c r="E41" s="88" t="str">
        <f xml:space="preserve">  InpS!E$77</f>
        <v>Pre-inflation resilience PR19</v>
      </c>
      <c r="F41" s="88">
        <f xml:space="preserve">  InpS!F$77</f>
        <v>0</v>
      </c>
      <c r="G41" s="88" t="str">
        <f xml:space="preserve">  InpS!G$77</f>
        <v>£m</v>
      </c>
      <c r="M41" s="89"/>
    </row>
    <row r="42" spans="1:13" hidden="1" outlineLevel="1">
      <c r="A42" s="71"/>
      <c r="B42" s="71"/>
      <c r="C42" s="71"/>
      <c r="D42" s="71"/>
      <c r="E42" s="90" t="str">
        <f xml:space="preserve">  Wholesale!E$11</f>
        <v>CPIH factor</v>
      </c>
      <c r="F42" s="90">
        <f xml:space="preserve">  Wholesale!F$11</f>
        <v>1.1806332960179113</v>
      </c>
      <c r="G42" s="90" t="str">
        <f xml:space="preserve">  Wholesale!G$11</f>
        <v>factor</v>
      </c>
      <c r="M42" s="91"/>
    </row>
    <row r="43" spans="1:13" hidden="1" outlineLevel="1">
      <c r="E43" s="70" t="s">
        <v>169</v>
      </c>
      <c r="F43" s="89">
        <f xml:space="preserve">  $F40 - ( $F41 * $F42 )</f>
        <v>0.10234157769074845</v>
      </c>
      <c r="G43" s="70" t="s">
        <v>29</v>
      </c>
      <c r="M43" s="89"/>
    </row>
    <row r="44" spans="1:13" hidden="1" outlineLevel="1"/>
    <row r="45" spans="1:13" hidden="1" outlineLevel="1"/>
    <row r="46" spans="1:13" hidden="1" outlineLevel="1">
      <c r="B46" s="69" t="s">
        <v>170</v>
      </c>
    </row>
    <row r="47" spans="1:13" hidden="1" outlineLevel="1">
      <c r="A47" s="71"/>
      <c r="B47" s="71"/>
      <c r="C47" s="71"/>
      <c r="D47" s="71"/>
      <c r="E47" s="88" t="str">
        <f xml:space="preserve">  InpS!E$80</f>
        <v>Net zero PR24</v>
      </c>
      <c r="F47" s="88">
        <f xml:space="preserve">  InpS!F$80</f>
        <v>50.640311586713523</v>
      </c>
      <c r="G47" s="88" t="str">
        <f xml:space="preserve">  InpS!G$80</f>
        <v>£m</v>
      </c>
      <c r="M47" s="89"/>
    </row>
    <row r="48" spans="1:13" hidden="1" outlineLevel="1">
      <c r="A48" s="71"/>
      <c r="B48" s="71"/>
      <c r="C48" s="71"/>
      <c r="D48" s="71"/>
      <c r="E48" s="88" t="str">
        <f xml:space="preserve">  InpS!E$79</f>
        <v>Pre-inflation net zero PR19</v>
      </c>
      <c r="F48" s="88">
        <f xml:space="preserve">  InpS!F$79</f>
        <v>0</v>
      </c>
      <c r="G48" s="88" t="str">
        <f xml:space="preserve">  InpS!G$79</f>
        <v>£m</v>
      </c>
      <c r="M48" s="89"/>
    </row>
    <row r="49" spans="1:13" hidden="1" outlineLevel="1">
      <c r="A49" s="71"/>
      <c r="B49" s="71"/>
      <c r="C49" s="71"/>
      <c r="D49" s="71"/>
      <c r="E49" s="90" t="str">
        <f xml:space="preserve">  Wholesale!E$11</f>
        <v>CPIH factor</v>
      </c>
      <c r="F49" s="90">
        <f xml:space="preserve">  Wholesale!F$11</f>
        <v>1.1806332960179113</v>
      </c>
      <c r="G49" s="90" t="str">
        <f xml:space="preserve">  Wholesale!G$11</f>
        <v>factor</v>
      </c>
      <c r="M49" s="91"/>
    </row>
    <row r="50" spans="1:13" hidden="1" outlineLevel="1">
      <c r="E50" s="70" t="s">
        <v>170</v>
      </c>
      <c r="F50" s="89">
        <f xml:space="preserve">  $F47 - ( $F48 * $F49 )</f>
        <v>50.640311586713523</v>
      </c>
      <c r="G50" s="70" t="s">
        <v>29</v>
      </c>
      <c r="M50" s="89"/>
    </row>
    <row r="51" spans="1:13" hidden="1" outlineLevel="1"/>
    <row r="52" spans="1:13" hidden="1" outlineLevel="1"/>
    <row r="53" spans="1:13" hidden="1" outlineLevel="1">
      <c r="B53" s="69" t="s">
        <v>171</v>
      </c>
    </row>
    <row r="54" spans="1:13" hidden="1" outlineLevel="1">
      <c r="A54" s="71"/>
      <c r="B54" s="71"/>
      <c r="C54" s="71"/>
      <c r="D54" s="71"/>
      <c r="E54" s="88" t="str">
        <f xml:space="preserve">  InpS!E$82</f>
        <v>WRMP PR24</v>
      </c>
      <c r="F54" s="88">
        <f xml:space="preserve">  InpS!F$82</f>
        <v>211.93851746327195</v>
      </c>
      <c r="G54" s="88" t="str">
        <f xml:space="preserve">  InpS!G$82</f>
        <v>£m</v>
      </c>
      <c r="M54" s="89"/>
    </row>
    <row r="55" spans="1:13" hidden="1" outlineLevel="1">
      <c r="A55" s="71"/>
      <c r="B55" s="71"/>
      <c r="C55" s="71"/>
      <c r="D55" s="71"/>
      <c r="E55" s="88" t="str">
        <f xml:space="preserve">  InpS!E$81</f>
        <v>Pre-inflation WRMP PR19</v>
      </c>
      <c r="F55" s="88">
        <f xml:space="preserve">  InpS!F$81</f>
        <v>28.200000000000035</v>
      </c>
      <c r="G55" s="88" t="str">
        <f xml:space="preserve">  InpS!G$81</f>
        <v>£m</v>
      </c>
      <c r="M55" s="89"/>
    </row>
    <row r="56" spans="1:13" hidden="1" outlineLevel="1">
      <c r="A56" s="71"/>
      <c r="B56" s="71"/>
      <c r="C56" s="71"/>
      <c r="D56" s="71"/>
      <c r="E56" s="90" t="str">
        <f xml:space="preserve">  Wholesale!E$11</f>
        <v>CPIH factor</v>
      </c>
      <c r="F56" s="90">
        <f xml:space="preserve">  Wholesale!F$11</f>
        <v>1.1806332960179113</v>
      </c>
      <c r="G56" s="90" t="str">
        <f xml:space="preserve">  Wholesale!G$11</f>
        <v>factor</v>
      </c>
      <c r="M56" s="91"/>
    </row>
    <row r="57" spans="1:13" hidden="1" outlineLevel="1">
      <c r="E57" s="70" t="s">
        <v>171</v>
      </c>
      <c r="F57" s="89">
        <f xml:space="preserve">  $F54 - ( $F55 * $F56 )</f>
        <v>178.64465851556682</v>
      </c>
      <c r="G57" s="70" t="s">
        <v>29</v>
      </c>
      <c r="M57" s="89"/>
    </row>
    <row r="58" spans="1:13" hidden="1" outlineLevel="1"/>
    <row r="59" spans="1:13" hidden="1" outlineLevel="1"/>
    <row r="60" spans="1:13" hidden="1" outlineLevel="1">
      <c r="B60" s="69" t="s">
        <v>172</v>
      </c>
    </row>
    <row r="61" spans="1:13" hidden="1" outlineLevel="1">
      <c r="A61" s="71"/>
      <c r="B61" s="71"/>
      <c r="C61" s="71"/>
      <c r="D61" s="71"/>
      <c r="E61" s="88" t="str">
        <f xml:space="preserve">  InpS!E$84</f>
        <v>Environmental PR24</v>
      </c>
      <c r="F61" s="88">
        <f xml:space="preserve">  InpS!F$84</f>
        <v>540.08301805219037</v>
      </c>
      <c r="G61" s="88" t="str">
        <f xml:space="preserve">  InpS!G$84</f>
        <v>£m</v>
      </c>
      <c r="M61" s="89"/>
    </row>
    <row r="62" spans="1:13" hidden="1" outlineLevel="1">
      <c r="A62" s="71"/>
      <c r="B62" s="71"/>
      <c r="C62" s="71"/>
      <c r="D62" s="71"/>
      <c r="E62" s="88" t="str">
        <f xml:space="preserve">  InpS!E$83</f>
        <v>Pre-inflation environmental PR19</v>
      </c>
      <c r="F62" s="88">
        <f xml:space="preserve">  InpS!F$83</f>
        <v>230.86794559914304</v>
      </c>
      <c r="G62" s="88" t="str">
        <f xml:space="preserve">  InpS!G$83</f>
        <v>£m</v>
      </c>
      <c r="M62" s="89"/>
    </row>
    <row r="63" spans="1:13" hidden="1" outlineLevel="1">
      <c r="A63" s="71"/>
      <c r="B63" s="71"/>
      <c r="C63" s="71"/>
      <c r="D63" s="71"/>
      <c r="E63" s="90" t="str">
        <f xml:space="preserve">  Wholesale!E$11</f>
        <v>CPIH factor</v>
      </c>
      <c r="F63" s="90">
        <f xml:space="preserve">  Wholesale!F$11</f>
        <v>1.1806332960179113</v>
      </c>
      <c r="G63" s="90" t="str">
        <f xml:space="preserve">  Wholesale!G$11</f>
        <v>factor</v>
      </c>
      <c r="M63" s="91"/>
    </row>
    <row r="64" spans="1:13" hidden="1" outlineLevel="1">
      <c r="E64" s="70" t="s">
        <v>172</v>
      </c>
      <c r="F64" s="89">
        <f xml:space="preserve">  $F61 - ( $F62 * $F63 )</f>
        <v>267.51263449459026</v>
      </c>
      <c r="G64" s="70" t="s">
        <v>29</v>
      </c>
      <c r="M64" s="89"/>
    </row>
    <row r="65" spans="1:13" hidden="1" outlineLevel="1"/>
    <row r="66" spans="1:13" hidden="1" outlineLevel="1"/>
    <row r="67" spans="1:13" hidden="1" outlineLevel="1">
      <c r="B67" s="69" t="s">
        <v>173</v>
      </c>
    </row>
    <row r="68" spans="1:13" hidden="1" outlineLevel="1">
      <c r="A68" s="71"/>
      <c r="B68" s="71"/>
      <c r="C68" s="71"/>
      <c r="D68" s="71"/>
      <c r="E68" s="88" t="str">
        <f xml:space="preserve">  InpS!E$86</f>
        <v>Other environmental PR24</v>
      </c>
      <c r="F68" s="88">
        <f xml:space="preserve">  InpS!F$86</f>
        <v>0</v>
      </c>
      <c r="G68" s="88" t="str">
        <f xml:space="preserve">  InpS!G$86</f>
        <v>£m</v>
      </c>
      <c r="M68" s="89"/>
    </row>
    <row r="69" spans="1:13" hidden="1" outlineLevel="1">
      <c r="A69" s="71"/>
      <c r="B69" s="71"/>
      <c r="C69" s="71"/>
      <c r="D69" s="71"/>
      <c r="E69" s="88" t="str">
        <f xml:space="preserve">  InpS!E$85</f>
        <v>Pre-inflation other environmental PR19</v>
      </c>
      <c r="F69" s="88">
        <f xml:space="preserve">  InpS!F$85</f>
        <v>0</v>
      </c>
      <c r="G69" s="88" t="str">
        <f xml:space="preserve">  InpS!G$85</f>
        <v>£m</v>
      </c>
      <c r="M69" s="89"/>
    </row>
    <row r="70" spans="1:13" hidden="1" outlineLevel="1">
      <c r="A70" s="71"/>
      <c r="B70" s="71"/>
      <c r="C70" s="71"/>
      <c r="D70" s="71"/>
      <c r="E70" s="90" t="str">
        <f xml:space="preserve">  Wholesale!E$11</f>
        <v>CPIH factor</v>
      </c>
      <c r="F70" s="90">
        <f xml:space="preserve">  Wholesale!F$11</f>
        <v>1.1806332960179113</v>
      </c>
      <c r="G70" s="90" t="str">
        <f xml:space="preserve">  Wholesale!G$11</f>
        <v>factor</v>
      </c>
      <c r="M70" s="91"/>
    </row>
    <row r="71" spans="1:13" hidden="1" outlineLevel="1">
      <c r="E71" s="70" t="s">
        <v>173</v>
      </c>
      <c r="F71" s="89">
        <f xml:space="preserve">  $F68 - ( $F69 * $F70 )</f>
        <v>0</v>
      </c>
      <c r="G71" s="70" t="s">
        <v>29</v>
      </c>
      <c r="M71" s="89"/>
    </row>
    <row r="72" spans="1:13" hidden="1" outlineLevel="1"/>
    <row r="73" spans="1:13" hidden="1" outlineLevel="1"/>
    <row r="74" spans="1:13" hidden="1" outlineLevel="1">
      <c r="B74" s="69" t="s">
        <v>174</v>
      </c>
    </row>
    <row r="75" spans="1:13" hidden="1" outlineLevel="1">
      <c r="A75" s="71"/>
      <c r="B75" s="71"/>
      <c r="C75" s="71"/>
      <c r="D75" s="71"/>
      <c r="E75" s="88" t="str">
        <f xml:space="preserve">  InpS!E$88</f>
        <v>Other enhancement costs PR24</v>
      </c>
      <c r="F75" s="88">
        <f xml:space="preserve">  InpS!F$88</f>
        <v>461.39116177941077</v>
      </c>
      <c r="G75" s="88" t="str">
        <f xml:space="preserve">  InpS!G$88</f>
        <v>£m</v>
      </c>
      <c r="M75" s="89"/>
    </row>
    <row r="76" spans="1:13" hidden="1" outlineLevel="1">
      <c r="A76" s="71"/>
      <c r="B76" s="71"/>
      <c r="C76" s="71"/>
      <c r="D76" s="71"/>
      <c r="E76" s="88" t="str">
        <f xml:space="preserve">  InpS!E$87</f>
        <v>Pre-inflation other enhancement costs PR19</v>
      </c>
      <c r="F76" s="88">
        <f xml:space="preserve">  InpS!F$87</f>
        <v>107.04493602752171</v>
      </c>
      <c r="G76" s="88" t="str">
        <f xml:space="preserve">  InpS!G$87</f>
        <v>£m</v>
      </c>
      <c r="M76" s="89"/>
    </row>
    <row r="77" spans="1:13" hidden="1" outlineLevel="1">
      <c r="A77" s="71"/>
      <c r="B77" s="71"/>
      <c r="C77" s="71"/>
      <c r="D77" s="71"/>
      <c r="E77" s="90" t="str">
        <f xml:space="preserve">  Wholesale!E$11</f>
        <v>CPIH factor</v>
      </c>
      <c r="F77" s="90">
        <f xml:space="preserve">  Wholesale!F$11</f>
        <v>1.1806332960179113</v>
      </c>
      <c r="G77" s="90" t="str">
        <f xml:space="preserve">  Wholesale!G$11</f>
        <v>factor</v>
      </c>
      <c r="M77" s="91"/>
    </row>
    <row r="78" spans="1:13" hidden="1" outlineLevel="1">
      <c r="E78" s="70" t="s">
        <v>174</v>
      </c>
      <c r="F78" s="89">
        <f xml:space="preserve">  $F75 - ( $F76 * $F77 )</f>
        <v>335.01034613521131</v>
      </c>
      <c r="G78" s="70" t="s">
        <v>29</v>
      </c>
      <c r="M78" s="89"/>
    </row>
    <row r="79" spans="1:13" hidden="1" outlineLevel="1"/>
    <row r="80" spans="1:13" hidden="1" outlineLevel="1"/>
    <row r="81" spans="1:13" hidden="1" outlineLevel="1">
      <c r="B81" s="69" t="s">
        <v>175</v>
      </c>
    </row>
    <row r="82" spans="1:13" hidden="1" outlineLevel="1">
      <c r="E82" s="89" t="str">
        <f t="shared" ref="E82:G82" si="0" xml:space="preserve">  E$22</f>
        <v>Base expenditure delta</v>
      </c>
      <c r="F82" s="89">
        <f t="shared" si="0"/>
        <v>760.31824719476026</v>
      </c>
      <c r="G82" s="89" t="str">
        <f t="shared" si="0"/>
        <v>£m</v>
      </c>
      <c r="M82" s="89"/>
    </row>
    <row r="83" spans="1:13" hidden="1" outlineLevel="1">
      <c r="E83" s="89" t="str">
        <f t="shared" ref="E83:G83" si="1" xml:space="preserve">  E$29</f>
        <v>Storm overflows delta</v>
      </c>
      <c r="F83" s="89">
        <f t="shared" si="1"/>
        <v>1143.5939997127266</v>
      </c>
      <c r="G83" s="89" t="str">
        <f t="shared" si="1"/>
        <v>£m</v>
      </c>
      <c r="M83" s="89"/>
    </row>
    <row r="84" spans="1:13" hidden="1" outlineLevel="1">
      <c r="E84" s="89" t="str">
        <f t="shared" ref="E84:G84" si="2" xml:space="preserve">  E$36</f>
        <v>Nutrient removal delta</v>
      </c>
      <c r="F84" s="89">
        <f t="shared" si="2"/>
        <v>-303.93057611979674</v>
      </c>
      <c r="G84" s="89" t="str">
        <f t="shared" si="2"/>
        <v>£m</v>
      </c>
      <c r="M84" s="89"/>
    </row>
    <row r="85" spans="1:13" hidden="1" outlineLevel="1">
      <c r="E85" s="89" t="str">
        <f t="shared" ref="E85:G85" si="3" xml:space="preserve">  E$43</f>
        <v>Resilience delta</v>
      </c>
      <c r="F85" s="89">
        <f t="shared" si="3"/>
        <v>0.10234157769074845</v>
      </c>
      <c r="G85" s="89" t="str">
        <f t="shared" si="3"/>
        <v>£m</v>
      </c>
      <c r="M85" s="89"/>
    </row>
    <row r="86" spans="1:13" hidden="1" outlineLevel="1">
      <c r="E86" s="89" t="str">
        <f t="shared" ref="E86:G86" si="4" xml:space="preserve">  E$50</f>
        <v>Net zero delta</v>
      </c>
      <c r="F86" s="89">
        <f t="shared" si="4"/>
        <v>50.640311586713523</v>
      </c>
      <c r="G86" s="89" t="str">
        <f t="shared" si="4"/>
        <v>£m</v>
      </c>
      <c r="M86" s="89"/>
    </row>
    <row r="87" spans="1:13" hidden="1" outlineLevel="1">
      <c r="E87" s="89" t="str">
        <f t="shared" ref="E87:G87" si="5" xml:space="preserve">  E$57</f>
        <v>WRMP delta</v>
      </c>
      <c r="F87" s="89">
        <f t="shared" si="5"/>
        <v>178.64465851556682</v>
      </c>
      <c r="G87" s="89" t="str">
        <f t="shared" si="5"/>
        <v>£m</v>
      </c>
      <c r="M87" s="89"/>
    </row>
    <row r="88" spans="1:13" hidden="1" outlineLevel="1">
      <c r="E88" s="89" t="str">
        <f t="shared" ref="E88:G88" si="6" xml:space="preserve">  E$64</f>
        <v>Environmental delta</v>
      </c>
      <c r="F88" s="89">
        <f t="shared" si="6"/>
        <v>267.51263449459026</v>
      </c>
      <c r="G88" s="89" t="str">
        <f t="shared" si="6"/>
        <v>£m</v>
      </c>
      <c r="M88" s="89"/>
    </row>
    <row r="89" spans="1:13" hidden="1" outlineLevel="1">
      <c r="E89" s="89" t="str">
        <f t="shared" ref="E89:G89" si="7" xml:space="preserve">  E$71</f>
        <v>Other environmental delta</v>
      </c>
      <c r="F89" s="89">
        <f t="shared" si="7"/>
        <v>0</v>
      </c>
      <c r="G89" s="89" t="str">
        <f t="shared" si="7"/>
        <v>£m</v>
      </c>
      <c r="M89" s="89"/>
    </row>
    <row r="90" spans="1:13" hidden="1" outlineLevel="1">
      <c r="E90" s="89" t="str">
        <f t="shared" ref="E90:G90" si="8" xml:space="preserve">  E$78</f>
        <v>Other enhancement costs delta</v>
      </c>
      <c r="F90" s="89">
        <f t="shared" si="8"/>
        <v>335.01034613521131</v>
      </c>
      <c r="G90" s="89" t="str">
        <f t="shared" si="8"/>
        <v>£m</v>
      </c>
      <c r="M90" s="89"/>
    </row>
    <row r="91" spans="1:13" hidden="1" outlineLevel="1">
      <c r="E91" s="70" t="s">
        <v>175</v>
      </c>
      <c r="F91" s="89">
        <f xml:space="preserve">  $F82 + $F83 + $F84 + $F85 + $F86 + $F87 + $F88 + $F89 + $F90</f>
        <v>2431.8919630974628</v>
      </c>
      <c r="G91" s="70" t="s">
        <v>29</v>
      </c>
      <c r="M91" s="89"/>
    </row>
    <row r="92" spans="1:13" hidden="1" outlineLevel="1"/>
    <row r="95" spans="1:13" collapsed="1">
      <c r="A95" s="69" t="s">
        <v>176</v>
      </c>
    </row>
    <row r="96" spans="1:13" hidden="1" outlineLevel="1">
      <c r="B96" s="69" t="s">
        <v>177</v>
      </c>
    </row>
    <row r="97" spans="2:13" hidden="1" outlineLevel="1">
      <c r="E97" s="89" t="str">
        <f t="shared" ref="E97:G97" si="9" xml:space="preserve">  E$91</f>
        <v>Total expenditure category delta</v>
      </c>
      <c r="F97" s="89">
        <f t="shared" si="9"/>
        <v>2431.8919630974628</v>
      </c>
      <c r="G97" s="89" t="str">
        <f t="shared" si="9"/>
        <v>£m</v>
      </c>
      <c r="M97" s="89"/>
    </row>
    <row r="98" spans="2:13" hidden="1" outlineLevel="1">
      <c r="E98" s="89" t="str">
        <f t="shared" ref="E98:G98" si="10" xml:space="preserve">  E$22</f>
        <v>Base expenditure delta</v>
      </c>
      <c r="F98" s="89">
        <f t="shared" si="10"/>
        <v>760.31824719476026</v>
      </c>
      <c r="G98" s="89" t="str">
        <f t="shared" si="10"/>
        <v>£m</v>
      </c>
      <c r="M98" s="89"/>
    </row>
    <row r="99" spans="2:13" hidden="1" outlineLevel="1">
      <c r="E99" s="70" t="s">
        <v>177</v>
      </c>
      <c r="F99" s="91">
        <f xml:space="preserve">  IF( $F97 = 0, 0, $F98 / $F97 )</f>
        <v>0.31264474686052862</v>
      </c>
      <c r="G99" s="70" t="s">
        <v>115</v>
      </c>
      <c r="M99" s="91"/>
    </row>
    <row r="100" spans="2:13" hidden="1" outlineLevel="1"/>
    <row r="101" spans="2:13" hidden="1" outlineLevel="1"/>
    <row r="102" spans="2:13" hidden="1" outlineLevel="1">
      <c r="B102" s="69" t="s">
        <v>178</v>
      </c>
    </row>
    <row r="103" spans="2:13" hidden="1" outlineLevel="1">
      <c r="E103" s="89" t="str">
        <f t="shared" ref="E103:G103" si="11" xml:space="preserve">  E$91</f>
        <v>Total expenditure category delta</v>
      </c>
      <c r="F103" s="89">
        <f t="shared" si="11"/>
        <v>2431.8919630974628</v>
      </c>
      <c r="G103" s="89" t="str">
        <f t="shared" si="11"/>
        <v>£m</v>
      </c>
      <c r="M103" s="89"/>
    </row>
    <row r="104" spans="2:13" hidden="1" outlineLevel="1">
      <c r="E104" s="89" t="str">
        <f t="shared" ref="E104:G104" si="12" xml:space="preserve">  E$29</f>
        <v>Storm overflows delta</v>
      </c>
      <c r="F104" s="89">
        <f t="shared" si="12"/>
        <v>1143.5939997127266</v>
      </c>
      <c r="G104" s="89" t="str">
        <f t="shared" si="12"/>
        <v>£m</v>
      </c>
      <c r="M104" s="89"/>
    </row>
    <row r="105" spans="2:13" hidden="1" outlineLevel="1">
      <c r="E105" s="70" t="s">
        <v>178</v>
      </c>
      <c r="F105" s="91">
        <f xml:space="preserve">  IF( $F103 = 0, 0, $F104 / $F103 )</f>
        <v>0.47024868582408108</v>
      </c>
      <c r="G105" s="70" t="s">
        <v>115</v>
      </c>
      <c r="M105" s="91"/>
    </row>
    <row r="106" spans="2:13" hidden="1" outlineLevel="1"/>
    <row r="107" spans="2:13" hidden="1" outlineLevel="1"/>
    <row r="108" spans="2:13" hidden="1" outlineLevel="1">
      <c r="B108" s="69" t="s">
        <v>179</v>
      </c>
    </row>
    <row r="109" spans="2:13" hidden="1" outlineLevel="1">
      <c r="E109" s="89" t="str">
        <f t="shared" ref="E109:G109" si="13" xml:space="preserve">  E$91</f>
        <v>Total expenditure category delta</v>
      </c>
      <c r="F109" s="89">
        <f t="shared" si="13"/>
        <v>2431.8919630974628</v>
      </c>
      <c r="G109" s="89" t="str">
        <f t="shared" si="13"/>
        <v>£m</v>
      </c>
      <c r="M109" s="89"/>
    </row>
    <row r="110" spans="2:13" hidden="1" outlineLevel="1">
      <c r="E110" s="89" t="str">
        <f t="shared" ref="E110:G110" si="14" xml:space="preserve">  E$36</f>
        <v>Nutrient removal delta</v>
      </c>
      <c r="F110" s="89">
        <f t="shared" si="14"/>
        <v>-303.93057611979674</v>
      </c>
      <c r="G110" s="89" t="str">
        <f t="shared" si="14"/>
        <v>£m</v>
      </c>
      <c r="M110" s="89"/>
    </row>
    <row r="111" spans="2:13" hidden="1" outlineLevel="1">
      <c r="E111" s="70" t="s">
        <v>179</v>
      </c>
      <c r="F111" s="91">
        <f xml:space="preserve">  IF( $F109 = 0, 0, $F110 / $F109 )</f>
        <v>-0.12497700585871632</v>
      </c>
      <c r="G111" s="70" t="s">
        <v>115</v>
      </c>
      <c r="M111" s="91"/>
    </row>
    <row r="112" spans="2:13" hidden="1" outlineLevel="1"/>
    <row r="113" spans="2:13" hidden="1" outlineLevel="1"/>
    <row r="114" spans="2:13" hidden="1" outlineLevel="1">
      <c r="B114" s="69" t="s">
        <v>180</v>
      </c>
    </row>
    <row r="115" spans="2:13" hidden="1" outlineLevel="1">
      <c r="E115" s="89" t="str">
        <f t="shared" ref="E115:G115" si="15" xml:space="preserve">  E$91</f>
        <v>Total expenditure category delta</v>
      </c>
      <c r="F115" s="89">
        <f t="shared" si="15"/>
        <v>2431.8919630974628</v>
      </c>
      <c r="G115" s="89" t="str">
        <f t="shared" si="15"/>
        <v>£m</v>
      </c>
      <c r="M115" s="89"/>
    </row>
    <row r="116" spans="2:13" hidden="1" outlineLevel="1">
      <c r="E116" s="89" t="str">
        <f t="shared" ref="E116:G116" si="16" xml:space="preserve">  E$43</f>
        <v>Resilience delta</v>
      </c>
      <c r="F116" s="89">
        <f t="shared" si="16"/>
        <v>0.10234157769074845</v>
      </c>
      <c r="G116" s="89" t="str">
        <f t="shared" si="16"/>
        <v>£m</v>
      </c>
      <c r="M116" s="89"/>
    </row>
    <row r="117" spans="2:13" hidden="1" outlineLevel="1">
      <c r="E117" s="70" t="s">
        <v>180</v>
      </c>
      <c r="F117" s="91">
        <f xml:space="preserve">  IF( $F115 = 0, 0, $F116 / $F115 )</f>
        <v>4.2083110287678069E-5</v>
      </c>
      <c r="G117" s="70" t="s">
        <v>115</v>
      </c>
      <c r="M117" s="91"/>
    </row>
    <row r="118" spans="2:13" hidden="1" outlineLevel="1"/>
    <row r="119" spans="2:13" hidden="1" outlineLevel="1"/>
    <row r="120" spans="2:13" hidden="1" outlineLevel="1">
      <c r="B120" s="69" t="s">
        <v>181</v>
      </c>
    </row>
    <row r="121" spans="2:13" hidden="1" outlineLevel="1">
      <c r="E121" s="89" t="str">
        <f t="shared" ref="E121:G121" si="17" xml:space="preserve">  E$91</f>
        <v>Total expenditure category delta</v>
      </c>
      <c r="F121" s="89">
        <f t="shared" si="17"/>
        <v>2431.8919630974628</v>
      </c>
      <c r="G121" s="89" t="str">
        <f t="shared" si="17"/>
        <v>£m</v>
      </c>
      <c r="M121" s="89"/>
    </row>
    <row r="122" spans="2:13" hidden="1" outlineLevel="1">
      <c r="E122" s="89" t="str">
        <f t="shared" ref="E122:G122" si="18" xml:space="preserve">  E$50</f>
        <v>Net zero delta</v>
      </c>
      <c r="F122" s="89">
        <f t="shared" si="18"/>
        <v>50.640311586713523</v>
      </c>
      <c r="G122" s="89" t="str">
        <f t="shared" si="18"/>
        <v>£m</v>
      </c>
      <c r="M122" s="89"/>
    </row>
    <row r="123" spans="2:13" hidden="1" outlineLevel="1">
      <c r="E123" s="70" t="s">
        <v>181</v>
      </c>
      <c r="F123" s="91">
        <f xml:space="preserve">  IF( $F121 = 0, 0, $F122 / $F121 )</f>
        <v>2.0823421580872265E-2</v>
      </c>
      <c r="G123" s="70" t="s">
        <v>115</v>
      </c>
      <c r="M123" s="91"/>
    </row>
    <row r="124" spans="2:13" hidden="1" outlineLevel="1"/>
    <row r="125" spans="2:13" hidden="1" outlineLevel="1"/>
    <row r="126" spans="2:13" hidden="1" outlineLevel="1">
      <c r="B126" s="69" t="s">
        <v>182</v>
      </c>
    </row>
    <row r="127" spans="2:13" hidden="1" outlineLevel="1">
      <c r="E127" s="89" t="str">
        <f t="shared" ref="E127:G127" si="19" xml:space="preserve">  E$91</f>
        <v>Total expenditure category delta</v>
      </c>
      <c r="F127" s="89">
        <f t="shared" si="19"/>
        <v>2431.8919630974628</v>
      </c>
      <c r="G127" s="89" t="str">
        <f t="shared" si="19"/>
        <v>£m</v>
      </c>
      <c r="M127" s="89"/>
    </row>
    <row r="128" spans="2:13" hidden="1" outlineLevel="1">
      <c r="E128" s="89" t="str">
        <f t="shared" ref="E128:G128" si="20" xml:space="preserve">  E$57</f>
        <v>WRMP delta</v>
      </c>
      <c r="F128" s="89">
        <f t="shared" si="20"/>
        <v>178.64465851556682</v>
      </c>
      <c r="G128" s="89" t="str">
        <f t="shared" si="20"/>
        <v>£m</v>
      </c>
      <c r="M128" s="89"/>
    </row>
    <row r="129" spans="2:13" hidden="1" outlineLevel="1">
      <c r="E129" s="70" t="s">
        <v>182</v>
      </c>
      <c r="F129" s="91">
        <f xml:space="preserve">  IF( $F127 = 0, 0, $F128 / $F127 )</f>
        <v>7.3459126156258159E-2</v>
      </c>
      <c r="G129" s="70" t="s">
        <v>115</v>
      </c>
      <c r="M129" s="91"/>
    </row>
    <row r="130" spans="2:13" hidden="1" outlineLevel="1"/>
    <row r="131" spans="2:13" hidden="1" outlineLevel="1"/>
    <row r="132" spans="2:13" hidden="1" outlineLevel="1">
      <c r="B132" s="69" t="s">
        <v>183</v>
      </c>
    </row>
    <row r="133" spans="2:13" hidden="1" outlineLevel="1">
      <c r="E133" s="89" t="str">
        <f t="shared" ref="E133:G133" si="21" xml:space="preserve">  E$91</f>
        <v>Total expenditure category delta</v>
      </c>
      <c r="F133" s="89">
        <f t="shared" si="21"/>
        <v>2431.8919630974628</v>
      </c>
      <c r="G133" s="89" t="str">
        <f t="shared" si="21"/>
        <v>£m</v>
      </c>
      <c r="M133" s="89"/>
    </row>
    <row r="134" spans="2:13" hidden="1" outlineLevel="1">
      <c r="E134" s="89" t="str">
        <f t="shared" ref="E134:G134" si="22" xml:space="preserve">  E$64</f>
        <v>Environmental delta</v>
      </c>
      <c r="F134" s="89">
        <f t="shared" si="22"/>
        <v>267.51263449459026</v>
      </c>
      <c r="G134" s="89" t="str">
        <f t="shared" si="22"/>
        <v>£m</v>
      </c>
      <c r="M134" s="89"/>
    </row>
    <row r="135" spans="2:13" hidden="1" outlineLevel="1">
      <c r="E135" s="70" t="s">
        <v>183</v>
      </c>
      <c r="F135" s="91">
        <f xml:space="preserve">  IF( $F133 = 0, 0, $F134 / $F133 )</f>
        <v>0.11000185804054535</v>
      </c>
      <c r="G135" s="70" t="s">
        <v>115</v>
      </c>
      <c r="M135" s="91"/>
    </row>
    <row r="136" spans="2:13" hidden="1" outlineLevel="1"/>
    <row r="137" spans="2:13" hidden="1" outlineLevel="1"/>
    <row r="138" spans="2:13" hidden="1" outlineLevel="1">
      <c r="B138" s="69" t="s">
        <v>184</v>
      </c>
    </row>
    <row r="139" spans="2:13" hidden="1" outlineLevel="1">
      <c r="E139" s="89" t="str">
        <f t="shared" ref="E139:G139" si="23" xml:space="preserve">  E$91</f>
        <v>Total expenditure category delta</v>
      </c>
      <c r="F139" s="89">
        <f t="shared" si="23"/>
        <v>2431.8919630974628</v>
      </c>
      <c r="G139" s="89" t="str">
        <f t="shared" si="23"/>
        <v>£m</v>
      </c>
      <c r="M139" s="89"/>
    </row>
    <row r="140" spans="2:13" hidden="1" outlineLevel="1">
      <c r="E140" s="89" t="str">
        <f t="shared" ref="E140:G140" si="24" xml:space="preserve">  E$71</f>
        <v>Other environmental delta</v>
      </c>
      <c r="F140" s="89">
        <f t="shared" si="24"/>
        <v>0</v>
      </c>
      <c r="G140" s="89" t="str">
        <f t="shared" si="24"/>
        <v>£m</v>
      </c>
      <c r="M140" s="89"/>
    </row>
    <row r="141" spans="2:13" hidden="1" outlineLevel="1">
      <c r="E141" s="70" t="s">
        <v>184</v>
      </c>
      <c r="F141" s="91">
        <f xml:space="preserve">  IF( $F139 = 0, 0, $F140 / $F139 )</f>
        <v>0</v>
      </c>
      <c r="G141" s="70" t="s">
        <v>115</v>
      </c>
      <c r="M141" s="91"/>
    </row>
    <row r="142" spans="2:13" hidden="1" outlineLevel="1"/>
    <row r="143" spans="2:13" hidden="1" outlineLevel="1"/>
    <row r="144" spans="2:13" hidden="1" outlineLevel="1">
      <c r="B144" s="69" t="s">
        <v>185</v>
      </c>
    </row>
    <row r="145" spans="1:13" hidden="1" outlineLevel="1">
      <c r="E145" s="89" t="str">
        <f t="shared" ref="E145:G145" si="25" xml:space="preserve">  E$91</f>
        <v>Total expenditure category delta</v>
      </c>
      <c r="F145" s="89">
        <f t="shared" si="25"/>
        <v>2431.8919630974628</v>
      </c>
      <c r="G145" s="89" t="str">
        <f t="shared" si="25"/>
        <v>£m</v>
      </c>
      <c r="M145" s="89"/>
    </row>
    <row r="146" spans="1:13" hidden="1" outlineLevel="1">
      <c r="E146" s="89" t="str">
        <f t="shared" ref="E146:G146" si="26" xml:space="preserve">  E$78</f>
        <v>Other enhancement costs delta</v>
      </c>
      <c r="F146" s="89">
        <f t="shared" si="26"/>
        <v>335.01034613521131</v>
      </c>
      <c r="G146" s="89" t="str">
        <f t="shared" si="26"/>
        <v>£m</v>
      </c>
      <c r="M146" s="89"/>
    </row>
    <row r="147" spans="1:13" hidden="1" outlineLevel="1">
      <c r="E147" s="70" t="s">
        <v>185</v>
      </c>
      <c r="F147" s="91">
        <f xml:space="preserve">  IF( $F145 = 0, 0, $F146 / $F145 )</f>
        <v>0.13775708428614314</v>
      </c>
      <c r="G147" s="70" t="s">
        <v>115</v>
      </c>
      <c r="M147" s="91"/>
    </row>
    <row r="148" spans="1:13" hidden="1" outlineLevel="1"/>
    <row r="151" spans="1:13" collapsed="1">
      <c r="A151" s="69" t="s">
        <v>186</v>
      </c>
    </row>
    <row r="152" spans="1:13" hidden="1" outlineLevel="1">
      <c r="B152" s="69" t="s">
        <v>187</v>
      </c>
    </row>
    <row r="153" spans="1:13" hidden="1" outlineLevel="1">
      <c r="E153" s="91" t="str">
        <f t="shared" ref="E153:G153" si="27" xml:space="preserve">  E$99</f>
        <v>Base expenditure proportion</v>
      </c>
      <c r="F153" s="91">
        <f t="shared" si="27"/>
        <v>0.31264474686052862</v>
      </c>
      <c r="G153" s="91" t="str">
        <f t="shared" si="27"/>
        <v>factor</v>
      </c>
      <c r="M153" s="91"/>
    </row>
    <row r="154" spans="1:13" hidden="1" outlineLevel="1">
      <c r="E154" s="89" t="str">
        <f t="shared" ref="E154:G154" si="28" xml:space="preserve">  E$13</f>
        <v>Costs impact</v>
      </c>
      <c r="F154" s="89">
        <f t="shared" si="28"/>
        <v>52.122699158678138</v>
      </c>
      <c r="G154" s="89" t="str">
        <f t="shared" si="28"/>
        <v>£ / customer</v>
      </c>
      <c r="M154" s="89"/>
    </row>
    <row r="155" spans="1:13" hidden="1" outlineLevel="1">
      <c r="E155" s="70" t="s">
        <v>187</v>
      </c>
      <c r="F155" s="89">
        <f xml:space="preserve">  $F153 * $F154</f>
        <v>16.295888084152416</v>
      </c>
      <c r="G155" s="70" t="s">
        <v>50</v>
      </c>
      <c r="M155" s="89"/>
    </row>
    <row r="156" spans="1:13" hidden="1" outlineLevel="1"/>
    <row r="157" spans="1:13" hidden="1" outlineLevel="1"/>
    <row r="158" spans="1:13" hidden="1" outlineLevel="1">
      <c r="B158" s="69" t="s">
        <v>188</v>
      </c>
    </row>
    <row r="159" spans="1:13" hidden="1" outlineLevel="1">
      <c r="E159" s="91" t="str">
        <f t="shared" ref="E159:G159" si="29" xml:space="preserve">  E$105</f>
        <v>Storm overflows proportion</v>
      </c>
      <c r="F159" s="91">
        <f t="shared" si="29"/>
        <v>0.47024868582408108</v>
      </c>
      <c r="G159" s="91" t="str">
        <f t="shared" si="29"/>
        <v>factor</v>
      </c>
      <c r="M159" s="91"/>
    </row>
    <row r="160" spans="1:13" hidden="1" outlineLevel="1">
      <c r="E160" s="89" t="str">
        <f t="shared" ref="E160:G160" si="30" xml:space="preserve">  E$13</f>
        <v>Costs impact</v>
      </c>
      <c r="F160" s="89">
        <f t="shared" si="30"/>
        <v>52.122699158678138</v>
      </c>
      <c r="G160" s="89" t="str">
        <f t="shared" si="30"/>
        <v>£ / customer</v>
      </c>
      <c r="M160" s="89"/>
    </row>
    <row r="161" spans="2:13" hidden="1" outlineLevel="1">
      <c r="E161" s="70" t="s">
        <v>188</v>
      </c>
      <c r="F161" s="89">
        <f xml:space="preserve">  $F159 * $F160</f>
        <v>24.510630780972331</v>
      </c>
      <c r="G161" s="70" t="s">
        <v>50</v>
      </c>
      <c r="M161" s="89"/>
    </row>
    <row r="162" spans="2:13" hidden="1" outlineLevel="1"/>
    <row r="163" spans="2:13" hidden="1" outlineLevel="1"/>
    <row r="164" spans="2:13" hidden="1" outlineLevel="1">
      <c r="B164" s="69" t="s">
        <v>189</v>
      </c>
    </row>
    <row r="165" spans="2:13" hidden="1" outlineLevel="1">
      <c r="E165" s="91" t="str">
        <f t="shared" ref="E165:G165" si="31" xml:space="preserve">  E$111</f>
        <v>Nutrient removal proportion</v>
      </c>
      <c r="F165" s="91">
        <f t="shared" si="31"/>
        <v>-0.12497700585871632</v>
      </c>
      <c r="G165" s="91" t="str">
        <f t="shared" si="31"/>
        <v>factor</v>
      </c>
      <c r="M165" s="91"/>
    </row>
    <row r="166" spans="2:13" hidden="1" outlineLevel="1">
      <c r="E166" s="89" t="str">
        <f t="shared" ref="E166:G166" si="32" xml:space="preserve">  E$13</f>
        <v>Costs impact</v>
      </c>
      <c r="F166" s="89">
        <f t="shared" si="32"/>
        <v>52.122699158678138</v>
      </c>
      <c r="G166" s="89" t="str">
        <f t="shared" si="32"/>
        <v>£ / customer</v>
      </c>
      <c r="M166" s="89"/>
    </row>
    <row r="167" spans="2:13" hidden="1" outlineLevel="1">
      <c r="E167" s="70" t="s">
        <v>189</v>
      </c>
      <c r="F167" s="89">
        <f xml:space="preserve">  $F165 * $F166</f>
        <v>-6.5141388781262259</v>
      </c>
      <c r="G167" s="70" t="s">
        <v>50</v>
      </c>
      <c r="M167" s="89"/>
    </row>
    <row r="168" spans="2:13" hidden="1" outlineLevel="1"/>
    <row r="169" spans="2:13" hidden="1" outlineLevel="1"/>
    <row r="170" spans="2:13" hidden="1" outlineLevel="1">
      <c r="B170" s="69" t="s">
        <v>190</v>
      </c>
    </row>
    <row r="171" spans="2:13" hidden="1" outlineLevel="1">
      <c r="E171" s="91" t="str">
        <f t="shared" ref="E171:G171" si="33" xml:space="preserve">  E$117</f>
        <v>Resilience proportion</v>
      </c>
      <c r="F171" s="91">
        <f t="shared" si="33"/>
        <v>4.2083110287678069E-5</v>
      </c>
      <c r="G171" s="91" t="str">
        <f t="shared" si="33"/>
        <v>factor</v>
      </c>
      <c r="M171" s="91"/>
    </row>
    <row r="172" spans="2:13" hidden="1" outlineLevel="1">
      <c r="E172" s="89" t="str">
        <f t="shared" ref="E172:G172" si="34" xml:space="preserve">  E$13</f>
        <v>Costs impact</v>
      </c>
      <c r="F172" s="89">
        <f t="shared" si="34"/>
        <v>52.122699158678138</v>
      </c>
      <c r="G172" s="89" t="str">
        <f t="shared" si="34"/>
        <v>£ / customer</v>
      </c>
      <c r="M172" s="89"/>
    </row>
    <row r="173" spans="2:13" hidden="1" outlineLevel="1">
      <c r="E173" s="70" t="s">
        <v>190</v>
      </c>
      <c r="F173" s="89">
        <f xml:space="preserve">  $F171 * $F172</f>
        <v>2.1934852971861171E-3</v>
      </c>
      <c r="G173" s="70" t="s">
        <v>50</v>
      </c>
      <c r="M173" s="89"/>
    </row>
    <row r="174" spans="2:13" hidden="1" outlineLevel="1"/>
    <row r="175" spans="2:13" hidden="1" outlineLevel="1"/>
    <row r="176" spans="2:13" hidden="1" outlineLevel="1">
      <c r="B176" s="69" t="s">
        <v>191</v>
      </c>
    </row>
    <row r="177" spans="2:13" hidden="1" outlineLevel="1">
      <c r="E177" s="91" t="str">
        <f t="shared" ref="E177:G177" si="35" xml:space="preserve">  E$123</f>
        <v>Net zero proportion</v>
      </c>
      <c r="F177" s="91">
        <f t="shared" si="35"/>
        <v>2.0823421580872265E-2</v>
      </c>
      <c r="G177" s="91" t="str">
        <f t="shared" si="35"/>
        <v>factor</v>
      </c>
      <c r="M177" s="91"/>
    </row>
    <row r="178" spans="2:13" hidden="1" outlineLevel="1">
      <c r="E178" s="89" t="str">
        <f t="shared" ref="E178:G178" si="36" xml:space="preserve">  E$13</f>
        <v>Costs impact</v>
      </c>
      <c r="F178" s="89">
        <f t="shared" si="36"/>
        <v>52.122699158678138</v>
      </c>
      <c r="G178" s="89" t="str">
        <f t="shared" si="36"/>
        <v>£ / customer</v>
      </c>
      <c r="M178" s="89"/>
    </row>
    <row r="179" spans="2:13" hidden="1" outlineLevel="1">
      <c r="E179" s="70" t="s">
        <v>191</v>
      </c>
      <c r="F179" s="89">
        <f xml:space="preserve">  $F177 * $F178</f>
        <v>1.0853729385141311</v>
      </c>
      <c r="G179" s="70" t="s">
        <v>50</v>
      </c>
      <c r="M179" s="89"/>
    </row>
    <row r="180" spans="2:13" hidden="1" outlineLevel="1"/>
    <row r="181" spans="2:13" hidden="1" outlineLevel="1"/>
    <row r="182" spans="2:13" hidden="1" outlineLevel="1">
      <c r="B182" s="69" t="s">
        <v>192</v>
      </c>
    </row>
    <row r="183" spans="2:13" hidden="1" outlineLevel="1">
      <c r="E183" s="91" t="str">
        <f t="shared" ref="E183:G183" si="37" xml:space="preserve">  E$129</f>
        <v>WRMP proportion</v>
      </c>
      <c r="F183" s="91">
        <f t="shared" si="37"/>
        <v>7.3459126156258159E-2</v>
      </c>
      <c r="G183" s="91" t="str">
        <f t="shared" si="37"/>
        <v>factor</v>
      </c>
      <c r="M183" s="91"/>
    </row>
    <row r="184" spans="2:13" hidden="1" outlineLevel="1">
      <c r="E184" s="89" t="str">
        <f t="shared" ref="E184:G184" si="38" xml:space="preserve">  E$13</f>
        <v>Costs impact</v>
      </c>
      <c r="F184" s="89">
        <f t="shared" si="38"/>
        <v>52.122699158678138</v>
      </c>
      <c r="G184" s="89" t="str">
        <f t="shared" si="38"/>
        <v>£ / customer</v>
      </c>
      <c r="M184" s="89"/>
    </row>
    <row r="185" spans="2:13" hidden="1" outlineLevel="1">
      <c r="E185" s="70" t="s">
        <v>192</v>
      </c>
      <c r="F185" s="89">
        <f xml:space="preserve">  $F183 * $F184</f>
        <v>3.8288879331020285</v>
      </c>
      <c r="G185" s="70" t="s">
        <v>50</v>
      </c>
      <c r="M185" s="89"/>
    </row>
    <row r="186" spans="2:13" hidden="1" outlineLevel="1"/>
    <row r="187" spans="2:13" hidden="1" outlineLevel="1"/>
    <row r="188" spans="2:13" hidden="1" outlineLevel="1">
      <c r="B188" s="69" t="s">
        <v>193</v>
      </c>
    </row>
    <row r="189" spans="2:13" hidden="1" outlineLevel="1">
      <c r="E189" s="91" t="str">
        <f t="shared" ref="E189:G189" si="39" xml:space="preserve">  E$135</f>
        <v>Environmental proportion</v>
      </c>
      <c r="F189" s="91">
        <f t="shared" si="39"/>
        <v>0.11000185804054535</v>
      </c>
      <c r="G189" s="91" t="str">
        <f t="shared" si="39"/>
        <v>factor</v>
      </c>
      <c r="M189" s="91"/>
    </row>
    <row r="190" spans="2:13" hidden="1" outlineLevel="1">
      <c r="E190" s="89" t="str">
        <f t="shared" ref="E190:G190" si="40" xml:space="preserve">  E$13</f>
        <v>Costs impact</v>
      </c>
      <c r="F190" s="89">
        <f t="shared" si="40"/>
        <v>52.122699158678138</v>
      </c>
      <c r="G190" s="89" t="str">
        <f t="shared" si="40"/>
        <v>£ / customer</v>
      </c>
      <c r="M190" s="89"/>
    </row>
    <row r="191" spans="2:13" hidden="1" outlineLevel="1">
      <c r="E191" s="70" t="s">
        <v>193</v>
      </c>
      <c r="F191" s="89">
        <f xml:space="preserve">  $F189 * $F190</f>
        <v>5.7335937535429649</v>
      </c>
      <c r="G191" s="70" t="s">
        <v>50</v>
      </c>
      <c r="M191" s="89"/>
    </row>
    <row r="192" spans="2:13" hidden="1" outlineLevel="1"/>
    <row r="193" spans="2:13" hidden="1" outlineLevel="1"/>
    <row r="194" spans="2:13" hidden="1" outlineLevel="1">
      <c r="B194" s="69" t="s">
        <v>194</v>
      </c>
    </row>
    <row r="195" spans="2:13" hidden="1" outlineLevel="1">
      <c r="E195" s="91" t="str">
        <f t="shared" ref="E195:G195" si="41" xml:space="preserve">  E$141</f>
        <v>Other environmental proportion</v>
      </c>
      <c r="F195" s="91">
        <f t="shared" si="41"/>
        <v>0</v>
      </c>
      <c r="G195" s="91" t="str">
        <f t="shared" si="41"/>
        <v>factor</v>
      </c>
      <c r="M195" s="91"/>
    </row>
    <row r="196" spans="2:13" hidden="1" outlineLevel="1">
      <c r="E196" s="89" t="str">
        <f t="shared" ref="E196:G196" si="42" xml:space="preserve">  E$13</f>
        <v>Costs impact</v>
      </c>
      <c r="F196" s="89">
        <f t="shared" si="42"/>
        <v>52.122699158678138</v>
      </c>
      <c r="G196" s="89" t="str">
        <f t="shared" si="42"/>
        <v>£ / customer</v>
      </c>
      <c r="M196" s="89"/>
    </row>
    <row r="197" spans="2:13" hidden="1" outlineLevel="1">
      <c r="E197" s="70" t="s">
        <v>194</v>
      </c>
      <c r="F197" s="89">
        <f xml:space="preserve">  $F195 * $F196</f>
        <v>0</v>
      </c>
      <c r="G197" s="70" t="s">
        <v>50</v>
      </c>
      <c r="M197" s="89"/>
    </row>
    <row r="198" spans="2:13" hidden="1" outlineLevel="1"/>
    <row r="199" spans="2:13" hidden="1" outlineLevel="1"/>
    <row r="200" spans="2:13" hidden="1" outlineLevel="1">
      <c r="B200" s="69" t="s">
        <v>195</v>
      </c>
    </row>
    <row r="201" spans="2:13" hidden="1" outlineLevel="1">
      <c r="E201" s="91" t="str">
        <f t="shared" ref="E201:G201" si="43" xml:space="preserve">  E$147</f>
        <v>Other enhancement costs proportion</v>
      </c>
      <c r="F201" s="91">
        <f t="shared" si="43"/>
        <v>0.13775708428614314</v>
      </c>
      <c r="G201" s="91" t="str">
        <f t="shared" si="43"/>
        <v>factor</v>
      </c>
      <c r="M201" s="91"/>
    </row>
    <row r="202" spans="2:13" hidden="1" outlineLevel="1">
      <c r="E202" s="89" t="str">
        <f t="shared" ref="E202:G202" si="44" xml:space="preserve">  E$13</f>
        <v>Costs impact</v>
      </c>
      <c r="F202" s="89">
        <f t="shared" si="44"/>
        <v>52.122699158678138</v>
      </c>
      <c r="G202" s="89" t="str">
        <f t="shared" si="44"/>
        <v>£ / customer</v>
      </c>
      <c r="M202" s="89"/>
    </row>
    <row r="203" spans="2:13" hidden="1" outlineLevel="1">
      <c r="E203" s="70" t="s">
        <v>195</v>
      </c>
      <c r="F203" s="89">
        <f xml:space="preserve">  $F201 * $F202</f>
        <v>7.1802710612233067</v>
      </c>
      <c r="G203" s="70" t="s">
        <v>50</v>
      </c>
      <c r="M203" s="89"/>
    </row>
    <row r="204" spans="2:13" hidden="1" outlineLevel="1"/>
    <row r="207" spans="2:13">
      <c r="B207" s="70" t="s">
        <v>98</v>
      </c>
    </row>
  </sheetData>
  <conditionalFormatting sqref="J3:S3">
    <cfRule type="cellIs" dxfId="22" priority="12" stopIfTrue="1" operator="equal">
      <formula>"Construction"</formula>
    </cfRule>
    <cfRule type="cellIs" dxfId="21" priority="13" stopIfTrue="1" operator="equal">
      <formula>"Operations"</formula>
    </cfRule>
  </conditionalFormatting>
  <conditionalFormatting sqref="J3:S3">
    <cfRule type="cellIs" dxfId="20" priority="11" operator="equal">
      <formula>"Fin Close"</formula>
    </cfRule>
  </conditionalFormatting>
  <conditionalFormatting sqref="J3:S3">
    <cfRule type="cellIs" dxfId="19" priority="9" operator="equal">
      <formula>"PPA ext."</formula>
    </cfRule>
    <cfRule type="cellIs" dxfId="18" priority="10" operator="equal">
      <formula>"Delay"</formula>
    </cfRule>
  </conditionalFormatting>
  <conditionalFormatting sqref="F2">
    <cfRule type="cellIs" dxfId="17" priority="2" stopIfTrue="1" operator="notEqual">
      <formula>0</formula>
    </cfRule>
    <cfRule type="cellIs" dxfId="16" priority="3" stopIfTrue="1" operator="equal">
      <formula>""</formula>
    </cfRule>
  </conditionalFormatting>
  <conditionalFormatting sqref="F3">
    <cfRule type="cellIs" dxfId="15" priority="1" stopIfTrue="1" operator="notEqual">
      <formula>0</formula>
    </cfRule>
  </conditionalFormatting>
  <pageMargins left="0.70866141732283472" right="0.70866141732283472" top="0.74803149606299213" bottom="0.74803149606299213" header="0.31496062992125984" footer="0.31496062992125984"/>
  <pageSetup paperSize="9" scale="50" orientation="portrait"/>
  <headerFooter>
    <oddHeader>&amp;L&amp;"-,Regular"&amp;9&amp;K63656APage &amp;P of &amp;N&amp;C&amp;"-,Regular"&amp;9&amp;K63656A&amp;F&amp;R&amp;G</oddHeader>
    <oddFooter>&amp;LSheet: &amp;A&amp;RPrinted on &amp;D at &amp;T</oddFooter>
  </headerFooter>
  <customProperties>
    <customPr name="MMGroup" r:id="rId1"/>
    <customPr name="MMSheetType" r:id="rId2"/>
    <customPr name="MMTimeAxis" r:id="rId3"/>
  </customProperties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>
    <tabColor rgb="FF98C561"/>
    <pageSetUpPr fitToPage="1"/>
  </sheetPr>
  <dimension ref="A1:S21"/>
  <sheetViews>
    <sheetView showGridLines="0" workbookViewId="0">
      <pane xSplit="9" ySplit="5" topLeftCell="J6" activePane="bottomRight" state="frozen"/>
      <selection pane="bottomRight" activeCell="E25" sqref="E25"/>
      <selection pane="bottomLeft"/>
      <selection pane="topRight"/>
    </sheetView>
  </sheetViews>
  <sheetFormatPr defaultColWidth="0" defaultRowHeight="13.9"/>
  <cols>
    <col min="1" max="4" width="1.5" style="70" customWidth="1"/>
    <col min="5" max="5" width="44" style="70" bestFit="1" customWidth="1"/>
    <col min="6" max="6" width="18.6640625" style="70" bestFit="1" customWidth="1"/>
    <col min="7" max="7" width="14.83203125" style="70" bestFit="1" customWidth="1"/>
    <col min="8" max="8" width="6.6640625" style="70" bestFit="1" customWidth="1"/>
    <col min="9" max="9" width="3.5" style="70" customWidth="1"/>
    <col min="10" max="19" width="11.1640625" style="70" bestFit="1" customWidth="1"/>
    <col min="20" max="20" width="15.1640625" style="70" hidden="1" customWidth="1"/>
    <col min="21" max="16384" width="15.1640625" style="70" hidden="1"/>
  </cols>
  <sheetData>
    <row r="1" spans="1:19" s="44" customFormat="1" ht="25.9">
      <c r="A1" s="30" t="e">
        <f ca="1" xml:space="preserve"> RIGHT(CELL("filename", A1), LEN(CELL("filename", A1)) - SEARCH("]", CELL("filename", A1)))</f>
        <v>#VALUE!</v>
      </c>
      <c r="B1" s="54"/>
      <c r="C1" s="42"/>
      <c r="D1" s="49"/>
      <c r="F1" s="38" t="str">
        <f>HYPERLINK("#Contents!A1","Go to contents")</f>
        <v>Go to contents</v>
      </c>
      <c r="H1" s="34"/>
      <c r="J1" s="34"/>
    </row>
    <row r="2" spans="1:19" s="16" customFormat="1">
      <c r="A2" s="48"/>
      <c r="B2" s="48"/>
      <c r="C2" s="56"/>
      <c r="D2" s="64"/>
      <c r="E2" s="6" t="s">
        <v>14</v>
      </c>
      <c r="F2" s="15">
        <v>0</v>
      </c>
      <c r="G2" s="14" t="s">
        <v>15</v>
      </c>
      <c r="H2" s="46"/>
      <c r="I2" s="46"/>
      <c r="J2" s="2">
        <f xml:space="preserve"> Time!J$13</f>
        <v>44286</v>
      </c>
      <c r="K2" s="2">
        <f xml:space="preserve"> Time!K$13</f>
        <v>44651</v>
      </c>
      <c r="L2" s="2">
        <f xml:space="preserve"> Time!L$13</f>
        <v>45016</v>
      </c>
      <c r="M2" s="2">
        <f xml:space="preserve"> Time!M$13</f>
        <v>45382</v>
      </c>
      <c r="N2" s="2">
        <f xml:space="preserve"> Time!N$13</f>
        <v>45747</v>
      </c>
      <c r="O2" s="2">
        <f xml:space="preserve"> Time!O$13</f>
        <v>46112</v>
      </c>
      <c r="P2" s="2">
        <f xml:space="preserve"> Time!P$13</f>
        <v>46477</v>
      </c>
      <c r="Q2" s="2">
        <f xml:space="preserve"> Time!Q$13</f>
        <v>46843</v>
      </c>
      <c r="R2" s="2">
        <f xml:space="preserve"> Time!R$13</f>
        <v>47208</v>
      </c>
      <c r="S2" s="2">
        <f xml:space="preserve"> Time!S$13</f>
        <v>47573</v>
      </c>
    </row>
    <row r="3" spans="1:19" s="11" customFormat="1">
      <c r="A3" s="48"/>
      <c r="B3" s="48"/>
      <c r="C3" s="56"/>
      <c r="D3" s="64"/>
      <c r="E3" s="9" t="s">
        <v>16</v>
      </c>
      <c r="F3" s="15"/>
      <c r="G3" s="14" t="s">
        <v>17</v>
      </c>
      <c r="H3" s="46"/>
      <c r="I3" s="46"/>
      <c r="J3" s="3" t="str">
        <f xml:space="preserve"> Time!J$18</f>
        <v>PR19</v>
      </c>
      <c r="K3" s="3" t="str">
        <f xml:space="preserve"> Time!K$18</f>
        <v>PR19</v>
      </c>
      <c r="L3" s="3" t="str">
        <f xml:space="preserve"> Time!L$18</f>
        <v>PR19</v>
      </c>
      <c r="M3" s="3" t="str">
        <f xml:space="preserve"> Time!M$18</f>
        <v>PR19</v>
      </c>
      <c r="N3" s="3" t="str">
        <f xml:space="preserve"> Time!N$18</f>
        <v>PR19</v>
      </c>
      <c r="O3" s="3" t="str">
        <f xml:space="preserve"> Time!O$18</f>
        <v>PR24</v>
      </c>
      <c r="P3" s="3" t="str">
        <f xml:space="preserve"> Time!P$18</f>
        <v>PR24</v>
      </c>
      <c r="Q3" s="3" t="str">
        <f xml:space="preserve"> Time!Q$18</f>
        <v>PR24</v>
      </c>
      <c r="R3" s="3" t="str">
        <f xml:space="preserve"> Time!R$18</f>
        <v>PR24</v>
      </c>
      <c r="S3" s="3" t="str">
        <f xml:space="preserve"> Time!S$18</f>
        <v>PR24</v>
      </c>
    </row>
    <row r="4" spans="1:19" s="10" customFormat="1">
      <c r="A4" s="48"/>
      <c r="B4" s="48"/>
      <c r="C4" s="56"/>
      <c r="D4" s="64"/>
      <c r="E4" s="6" t="s">
        <v>18</v>
      </c>
      <c r="F4" s="31"/>
      <c r="G4" s="31"/>
      <c r="H4" s="46"/>
      <c r="I4" s="46"/>
      <c r="J4" s="10">
        <f xml:space="preserve"> Time!J$23</f>
        <v>1</v>
      </c>
      <c r="K4" s="10">
        <f xml:space="preserve"> Time!K$23</f>
        <v>2</v>
      </c>
      <c r="L4" s="10">
        <f xml:space="preserve"> Time!L$23</f>
        <v>3</v>
      </c>
      <c r="M4" s="10">
        <f xml:space="preserve"> Time!M$23</f>
        <v>4</v>
      </c>
      <c r="N4" s="10">
        <f xml:space="preserve"> Time!N$23</f>
        <v>5</v>
      </c>
      <c r="O4" s="10">
        <f xml:space="preserve"> Time!O$23</f>
        <v>6</v>
      </c>
      <c r="P4" s="10">
        <f xml:space="preserve"> Time!P$23</f>
        <v>7</v>
      </c>
      <c r="Q4" s="10">
        <f xml:space="preserve"> Time!Q$23</f>
        <v>8</v>
      </c>
      <c r="R4" s="10">
        <f xml:space="preserve"> Time!R$23</f>
        <v>9</v>
      </c>
      <c r="S4" s="10">
        <f xml:space="preserve"> Time!S$23</f>
        <v>10</v>
      </c>
    </row>
    <row r="5" spans="1:19" s="11" customFormat="1">
      <c r="A5" s="48"/>
      <c r="B5" s="48"/>
      <c r="C5" s="56"/>
      <c r="D5" s="64"/>
      <c r="E5" s="6" t="s">
        <v>19</v>
      </c>
      <c r="F5" s="32" t="s">
        <v>20</v>
      </c>
      <c r="G5" s="32" t="s">
        <v>21</v>
      </c>
      <c r="H5" s="32" t="s">
        <v>22</v>
      </c>
      <c r="I5" s="46"/>
      <c r="J5" s="1">
        <f xml:space="preserve"> Time!J$27</f>
        <v>1</v>
      </c>
      <c r="K5" s="1">
        <f xml:space="preserve"> Time!K$27</f>
        <v>2</v>
      </c>
      <c r="L5" s="1">
        <f xml:space="preserve"> Time!L$27</f>
        <v>3</v>
      </c>
      <c r="M5" s="1">
        <f xml:space="preserve"> Time!M$27</f>
        <v>4</v>
      </c>
      <c r="N5" s="1">
        <f xml:space="preserve"> Time!N$27</f>
        <v>5</v>
      </c>
      <c r="O5" s="1">
        <f xml:space="preserve"> Time!O$27</f>
        <v>6</v>
      </c>
      <c r="P5" s="1">
        <f xml:space="preserve"> Time!P$27</f>
        <v>7</v>
      </c>
      <c r="Q5" s="1">
        <f xml:space="preserve"> Time!Q$27</f>
        <v>8</v>
      </c>
      <c r="R5" s="1">
        <f xml:space="preserve"> Time!R$27</f>
        <v>9</v>
      </c>
      <c r="S5" s="1">
        <f xml:space="preserve"> Time!S$27</f>
        <v>10</v>
      </c>
    </row>
    <row r="6" spans="1:19" s="50" customFormat="1">
      <c r="A6" s="32"/>
      <c r="B6" s="32"/>
      <c r="C6" s="53"/>
      <c r="F6" s="32"/>
      <c r="G6" s="32"/>
      <c r="H6" s="32"/>
    </row>
    <row r="8" spans="1:19">
      <c r="C8" s="85" t="s">
        <v>27</v>
      </c>
    </row>
    <row r="9" spans="1:19">
      <c r="E9" s="86" t="str">
        <f xml:space="preserve"> Totex!E$93</f>
        <v>Average totex increase/(decrease)</v>
      </c>
      <c r="F9" s="86">
        <f xml:space="preserve"> Totex!$F$93</f>
        <v>73.228309445908593</v>
      </c>
      <c r="G9" s="86" t="str">
        <f xml:space="preserve"> Totex!G$93</f>
        <v>£ / customer</v>
      </c>
      <c r="H9" s="86"/>
      <c r="I9" s="86"/>
      <c r="J9" s="87"/>
      <c r="K9" s="87"/>
      <c r="L9" s="87"/>
      <c r="M9" s="87"/>
      <c r="N9" s="87"/>
      <c r="O9" s="87"/>
      <c r="P9" s="87"/>
      <c r="Q9" s="87"/>
      <c r="R9" s="87"/>
      <c r="S9" s="87"/>
    </row>
    <row r="10" spans="1:19">
      <c r="E10" s="86" t="str">
        <f xml:space="preserve"> Totex!E$112</f>
        <v>Final Impact of PAYG rate change</v>
      </c>
      <c r="F10" s="86">
        <f xml:space="preserve"> Totex!$F$112</f>
        <v>-72.471157735681004</v>
      </c>
      <c r="G10" s="86" t="str">
        <f xml:space="preserve"> Totex!G$112</f>
        <v>£ / customer</v>
      </c>
      <c r="H10" s="86"/>
      <c r="I10" s="86"/>
      <c r="J10" s="87"/>
      <c r="K10" s="87"/>
      <c r="L10" s="87"/>
      <c r="M10" s="87"/>
      <c r="N10" s="87"/>
      <c r="O10" s="87"/>
      <c r="P10" s="87"/>
      <c r="Q10" s="87"/>
      <c r="R10" s="87"/>
      <c r="S10" s="87"/>
    </row>
    <row r="11" spans="1:19">
      <c r="C11" s="85" t="s">
        <v>35</v>
      </c>
    </row>
    <row r="12" spans="1:19">
      <c r="E12" s="86" t="str">
        <f xml:space="preserve"> RCV!E$73</f>
        <v>RCV</v>
      </c>
      <c r="F12" s="86">
        <f xml:space="preserve"> RCV!$F$73</f>
        <v>22.455445512588394</v>
      </c>
      <c r="G12" s="86" t="str">
        <f xml:space="preserve"> RCV!G$73</f>
        <v>£ / customer</v>
      </c>
      <c r="H12" s="86"/>
      <c r="I12" s="86"/>
      <c r="J12" s="87"/>
      <c r="K12" s="87"/>
      <c r="L12" s="87"/>
      <c r="M12" s="87"/>
      <c r="N12" s="87"/>
      <c r="O12" s="87"/>
      <c r="P12" s="87"/>
      <c r="Q12" s="87"/>
      <c r="R12" s="87"/>
      <c r="S12" s="87"/>
    </row>
    <row r="13" spans="1:19">
      <c r="E13" s="86" t="str">
        <f xml:space="preserve"> RCV!E$80</f>
        <v>Run-off rates</v>
      </c>
      <c r="F13" s="86">
        <f xml:space="preserve"> RCV!$F$80</f>
        <v>28.910101935862155</v>
      </c>
      <c r="G13" s="86" t="str">
        <f xml:space="preserve"> RCV!G$80</f>
        <v>£ / customer</v>
      </c>
      <c r="H13" s="86"/>
      <c r="I13" s="86"/>
      <c r="J13" s="87"/>
      <c r="K13" s="87"/>
      <c r="L13" s="87"/>
      <c r="M13" s="87"/>
      <c r="N13" s="87"/>
      <c r="O13" s="87"/>
      <c r="P13" s="87"/>
      <c r="Q13" s="87"/>
      <c r="R13" s="87"/>
      <c r="S13" s="87"/>
    </row>
    <row r="14" spans="1:19">
      <c r="C14" s="85" t="s">
        <v>196</v>
      </c>
    </row>
    <row r="15" spans="1:19">
      <c r="E15" s="86" t="str">
        <f xml:space="preserve"> Wholesale!E$66</f>
        <v>WACC</v>
      </c>
      <c r="F15" s="86">
        <f xml:space="preserve"> Wholesale!$F$66</f>
        <v>41.702772263513751</v>
      </c>
      <c r="G15" s="86" t="str">
        <f xml:space="preserve"> Wholesale!G$66</f>
        <v>£ / customer</v>
      </c>
      <c r="H15" s="86"/>
      <c r="I15" s="86"/>
      <c r="J15" s="87"/>
      <c r="K15" s="87"/>
      <c r="L15" s="87"/>
      <c r="M15" s="87"/>
      <c r="N15" s="87"/>
      <c r="O15" s="87"/>
      <c r="P15" s="87"/>
      <c r="Q15" s="87"/>
      <c r="R15" s="87"/>
      <c r="S15" s="87"/>
    </row>
    <row r="16" spans="1:19">
      <c r="C16" s="85" t="s">
        <v>197</v>
      </c>
    </row>
    <row r="17" spans="3:19">
      <c r="E17" s="86" t="str">
        <f xml:space="preserve"> 'Wholesale reconciliation'!E$25</f>
        <v>Wholesale reconciliation items</v>
      </c>
      <c r="F17" s="86">
        <f xml:space="preserve"> 'Wholesale reconciliation'!$F$25</f>
        <v>5.1428760914754088</v>
      </c>
      <c r="G17" s="86" t="str">
        <f xml:space="preserve"> 'Wholesale reconciliation'!G$25</f>
        <v>£ / customer</v>
      </c>
      <c r="H17" s="86"/>
      <c r="I17" s="86"/>
      <c r="J17" s="87"/>
      <c r="K17" s="87"/>
      <c r="L17" s="87"/>
      <c r="M17" s="87"/>
      <c r="N17" s="87"/>
      <c r="O17" s="87"/>
      <c r="P17" s="87"/>
      <c r="Q17" s="87"/>
      <c r="R17" s="87"/>
      <c r="S17" s="87"/>
    </row>
    <row r="18" spans="3:19">
      <c r="E18" s="86" t="str">
        <f xml:space="preserve"> 'Other wholesale items'!E$81</f>
        <v>Other wholesale items</v>
      </c>
      <c r="F18" s="86">
        <f xml:space="preserve"> 'Other wholesale items'!$F$81</f>
        <v>-2.1884566603563109</v>
      </c>
      <c r="G18" s="86" t="str">
        <f xml:space="preserve"> 'Other wholesale items'!G$81</f>
        <v>£ / customer</v>
      </c>
      <c r="H18" s="86"/>
      <c r="I18" s="86"/>
      <c r="J18" s="87"/>
      <c r="K18" s="87"/>
      <c r="L18" s="87"/>
      <c r="M18" s="87"/>
      <c r="N18" s="87"/>
      <c r="O18" s="87"/>
      <c r="P18" s="87"/>
      <c r="Q18" s="87"/>
      <c r="R18" s="87"/>
      <c r="S18" s="87"/>
    </row>
    <row r="19" spans="3:19">
      <c r="C19" s="85" t="s">
        <v>198</v>
      </c>
    </row>
    <row r="20" spans="3:19">
      <c r="E20" s="86" t="str">
        <f xml:space="preserve"> 'Cost to serve'!E$37</f>
        <v>Retail cost to serve</v>
      </c>
      <c r="F20" s="86">
        <f xml:space="preserve"> 'Cost to serve'!$F$37</f>
        <v>15.422130168538143</v>
      </c>
      <c r="G20" s="86" t="str">
        <f xml:space="preserve"> 'Cost to serve'!G$37</f>
        <v>£ / customer</v>
      </c>
      <c r="H20" s="86"/>
      <c r="I20" s="86"/>
      <c r="J20" s="87"/>
      <c r="K20" s="87"/>
      <c r="L20" s="87"/>
      <c r="M20" s="87"/>
      <c r="N20" s="87"/>
      <c r="O20" s="87"/>
      <c r="P20" s="87"/>
      <c r="Q20" s="87"/>
      <c r="R20" s="87"/>
      <c r="S20" s="87"/>
    </row>
    <row r="21" spans="3:19">
      <c r="E21" s="86" t="str">
        <f xml:space="preserve"> 'Customer number impacts'!E$25</f>
        <v>Customer numbers &amp; retail apportionment</v>
      </c>
      <c r="F21" s="86">
        <f xml:space="preserve"> 'Customer number impacts'!$F$25</f>
        <v>-1.0756968807123539</v>
      </c>
      <c r="G21" s="86" t="str">
        <f xml:space="preserve"> 'Customer number impacts'!G$25</f>
        <v>£ / customer</v>
      </c>
      <c r="H21" s="86"/>
      <c r="I21" s="86"/>
      <c r="J21" s="87"/>
      <c r="K21" s="87"/>
      <c r="L21" s="87"/>
      <c r="M21" s="87"/>
      <c r="N21" s="87"/>
      <c r="O21" s="87"/>
      <c r="P21" s="87"/>
      <c r="Q21" s="87"/>
      <c r="R21" s="87"/>
      <c r="S21" s="87"/>
    </row>
  </sheetData>
  <conditionalFormatting sqref="J3:S3">
    <cfRule type="cellIs" dxfId="14" priority="6" stopIfTrue="1" operator="equal">
      <formula>"Construction"</formula>
    </cfRule>
    <cfRule type="cellIs" dxfId="13" priority="7" stopIfTrue="1" operator="equal">
      <formula>"Operations"</formula>
    </cfRule>
  </conditionalFormatting>
  <conditionalFormatting sqref="J3:S3">
    <cfRule type="cellIs" dxfId="12" priority="5" operator="equal">
      <formula>"Fin Close"</formula>
    </cfRule>
  </conditionalFormatting>
  <conditionalFormatting sqref="J3:S3">
    <cfRule type="cellIs" dxfId="11" priority="3" operator="equal">
      <formula>"PPA ext."</formula>
    </cfRule>
    <cfRule type="cellIs" dxfId="10" priority="4" operator="equal">
      <formula>"Delay"</formula>
    </cfRule>
  </conditionalFormatting>
  <conditionalFormatting sqref="F2:F3">
    <cfRule type="cellIs" dxfId="9" priority="1" stopIfTrue="1" operator="notEqual">
      <formula>0</formula>
    </cfRule>
  </conditionalFormatting>
  <pageMargins left="0.70866141732283472" right="0.70866141732283472" top="0.74803149606299213" bottom="0.74803149606299213" header="0.31496062992125984" footer="0.31496062992125984"/>
  <pageSetup paperSize="9" scale="47" orientation="portrait"/>
  <headerFooter>
    <oddHeader>&amp;L&amp;"-,Regular"&amp;9&amp;K63656APage &amp;P of &amp;N&amp;C&amp;"-,Regular"&amp;9&amp;K63656A&amp;F&amp;R&amp;G</oddHeader>
    <oddFooter>&amp;LSheet: &amp;A&amp;RPrinted on &amp;D at &amp;T</oddFooter>
  </headerFooter>
  <customProperties>
    <customPr name="MMGroup" r:id="rId1"/>
    <customPr name="MMSheetType" r:id="rId2"/>
  </customProperties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>
    <tabColor rgb="FF98C561"/>
    <outlinePr summaryBelow="0" summaryRight="0"/>
    <pageSetUpPr fitToPage="1"/>
  </sheetPr>
  <dimension ref="A1:O41"/>
  <sheetViews>
    <sheetView showGridLines="0" topLeftCell="A18" workbookViewId="0"/>
  </sheetViews>
  <sheetFormatPr defaultColWidth="0" defaultRowHeight="13.9"/>
  <cols>
    <col min="1" max="2" width="1.5" style="7" customWidth="1"/>
    <col min="3" max="3" width="1.5" style="24" customWidth="1"/>
    <col min="4" max="4" width="1.5" style="45" customWidth="1"/>
    <col min="5" max="5" width="71.5" style="9" customWidth="1"/>
    <col min="6" max="6" width="16.33203125" style="9" customWidth="1"/>
    <col min="7" max="8" width="15.1640625" style="9" customWidth="1"/>
    <col min="9" max="9" width="3.5" style="9" customWidth="1"/>
    <col min="10" max="15" width="15.1640625" style="9" customWidth="1"/>
    <col min="16" max="16" width="15.1640625" style="9" hidden="1" customWidth="1"/>
    <col min="17" max="16384" width="15.1640625" style="9" hidden="1"/>
  </cols>
  <sheetData>
    <row r="1" spans="1:15" s="20" customFormat="1" ht="25.9">
      <c r="A1" s="30" t="e">
        <f ca="1" xml:space="preserve"> RIGHT(CELL("filename", A1), LEN(CELL("filename", A1)) - SEARCH("]", CELL("filename", A1)))</f>
        <v>#VALUE!</v>
      </c>
      <c r="B1" s="19"/>
      <c r="C1" s="21"/>
      <c r="D1" s="17"/>
      <c r="F1" s="63" t="str">
        <f>HYPERLINK("#Contents!A1","Go to contents")</f>
        <v>Go to contents</v>
      </c>
      <c r="H1" s="12"/>
      <c r="J1" s="12"/>
    </row>
    <row r="2" spans="1:15" s="16" customFormat="1">
      <c r="A2" s="13"/>
      <c r="B2" s="13"/>
      <c r="C2" s="23"/>
      <c r="D2" s="22"/>
      <c r="E2" s="6" t="s">
        <v>14</v>
      </c>
      <c r="F2" s="15">
        <v>0</v>
      </c>
      <c r="G2" s="14" t="s">
        <v>15</v>
      </c>
      <c r="H2" s="6"/>
      <c r="I2" s="6"/>
      <c r="J2" s="2"/>
      <c r="K2" s="2"/>
      <c r="L2" s="2"/>
      <c r="M2" s="2"/>
      <c r="N2" s="2"/>
      <c r="O2" s="2"/>
    </row>
    <row r="3" spans="1:15" s="11" customFormat="1">
      <c r="A3" s="13"/>
      <c r="B3" s="13"/>
      <c r="C3" s="23"/>
      <c r="D3" s="22"/>
      <c r="E3" s="9" t="s">
        <v>16</v>
      </c>
      <c r="F3" s="15"/>
      <c r="G3" s="14" t="s">
        <v>17</v>
      </c>
      <c r="H3" s="6"/>
      <c r="I3" s="6"/>
      <c r="J3" s="3"/>
      <c r="K3" s="3"/>
      <c r="L3" s="3"/>
      <c r="M3" s="3"/>
      <c r="N3" s="3"/>
      <c r="O3" s="3"/>
    </row>
    <row r="4" spans="1:15" s="10" customFormat="1">
      <c r="A4" s="13"/>
      <c r="B4" s="13"/>
      <c r="C4" s="23"/>
      <c r="D4" s="22"/>
      <c r="E4" s="6" t="s">
        <v>18</v>
      </c>
      <c r="F4" s="7"/>
      <c r="G4" s="6"/>
      <c r="H4" s="6"/>
      <c r="I4" s="6"/>
    </row>
    <row r="5" spans="1:15" s="11" customFormat="1">
      <c r="A5" s="13"/>
      <c r="B5" s="13"/>
      <c r="C5" s="23"/>
      <c r="D5" s="22"/>
      <c r="E5" s="6" t="s">
        <v>19</v>
      </c>
      <c r="F5" s="7" t="s">
        <v>20</v>
      </c>
      <c r="G5" s="7" t="s">
        <v>21</v>
      </c>
      <c r="H5" s="7" t="s">
        <v>22</v>
      </c>
      <c r="I5" s="6"/>
      <c r="J5" s="1"/>
      <c r="K5" s="1"/>
      <c r="L5" s="1"/>
      <c r="M5" s="1"/>
      <c r="N5" s="1"/>
      <c r="O5" s="1"/>
    </row>
    <row r="6" spans="1:15">
      <c r="D6" s="9"/>
      <c r="F6" s="7"/>
      <c r="G6" s="7"/>
      <c r="H6" s="7"/>
    </row>
    <row r="8" spans="1:15">
      <c r="A8" s="7" t="s">
        <v>199</v>
      </c>
    </row>
    <row r="9" spans="1:15">
      <c r="B9" s="7" t="s">
        <v>200</v>
      </c>
    </row>
    <row r="10" spans="1:15">
      <c r="E10" s="9" t="str">
        <f xml:space="preserve"> InpS!E38</f>
        <v>Combined average bills PR19 (2022-23 prices)</v>
      </c>
      <c r="F10" s="51">
        <f xml:space="preserve"> InpS!F38</f>
        <v>442.01744141846035</v>
      </c>
    </row>
    <row r="11" spans="1:15">
      <c r="E11" s="9" t="str">
        <f xml:space="preserve"> Totex!E93</f>
        <v>Average totex increase/(decrease)</v>
      </c>
      <c r="F11" s="51">
        <f xml:space="preserve"> Totex!F93</f>
        <v>73.228309445908593</v>
      </c>
    </row>
    <row r="12" spans="1:15">
      <c r="E12" s="55" t="str">
        <f xml:space="preserve"> Totex!E112</f>
        <v>Final Impact of PAYG rate change</v>
      </c>
      <c r="F12" s="51">
        <f xml:space="preserve"> Totex!F112</f>
        <v>-72.471157735681004</v>
      </c>
    </row>
    <row r="13" spans="1:15">
      <c r="E13" s="9" t="str">
        <f xml:space="preserve"> RCV!E73</f>
        <v>RCV</v>
      </c>
      <c r="F13" s="51">
        <f xml:space="preserve"> RCV!F73</f>
        <v>22.455445512588394</v>
      </c>
    </row>
    <row r="14" spans="1:15">
      <c r="E14" s="9" t="str">
        <f xml:space="preserve"> RCV!E80</f>
        <v>Run-off rates</v>
      </c>
      <c r="F14" s="51">
        <f xml:space="preserve"> RCV!F80</f>
        <v>28.910101935862155</v>
      </c>
    </row>
    <row r="15" spans="1:15">
      <c r="E15" s="9" t="str">
        <f xml:space="preserve"> Wholesale!E66</f>
        <v>WACC</v>
      </c>
      <c r="F15" s="51">
        <f xml:space="preserve"> Wholesale!F66</f>
        <v>41.702772263513751</v>
      </c>
    </row>
    <row r="16" spans="1:15">
      <c r="E16" s="9" t="str">
        <f xml:space="preserve"> 'Wholesale reconciliation'!E25</f>
        <v>Wholesale reconciliation items</v>
      </c>
      <c r="F16" s="51">
        <f xml:space="preserve"> 'Wholesale reconciliation'!F25</f>
        <v>5.1428760914754088</v>
      </c>
    </row>
    <row r="17" spans="1:6">
      <c r="E17" s="9" t="str">
        <f xml:space="preserve"> 'Other wholesale items'!E81</f>
        <v>Other wholesale items</v>
      </c>
      <c r="F17" s="51">
        <f xml:space="preserve"> 'Other wholesale items'!F81</f>
        <v>-2.1884566603563109</v>
      </c>
    </row>
    <row r="18" spans="1:6">
      <c r="E18" s="9" t="str">
        <f xml:space="preserve"> 'Cost to serve'!E37</f>
        <v>Retail cost to serve</v>
      </c>
      <c r="F18" s="51">
        <f xml:space="preserve"> 'Cost to serve'!F37</f>
        <v>15.422130168538143</v>
      </c>
    </row>
    <row r="19" spans="1:6">
      <c r="E19" s="9" t="str">
        <f xml:space="preserve"> 'Customer number impacts'!E25</f>
        <v>Customer numbers &amp; retail apportionment</v>
      </c>
      <c r="F19" s="51">
        <f xml:space="preserve"> 'Customer number impacts'!F25</f>
        <v>-1.0756968807123539</v>
      </c>
    </row>
    <row r="20" spans="1:6">
      <c r="E20" s="9" t="str">
        <f xml:space="preserve"> InpS!E39</f>
        <v>Combined average bills PR24</v>
      </c>
      <c r="F20" s="51">
        <f xml:space="preserve"> InpS!F39</f>
        <v>553.14376555959711</v>
      </c>
    </row>
    <row r="24" spans="1:6">
      <c r="A24" s="7" t="s">
        <v>201</v>
      </c>
    </row>
    <row r="25" spans="1:6">
      <c r="B25" s="7" t="s">
        <v>200</v>
      </c>
    </row>
    <row r="26" spans="1:6">
      <c r="E26" s="50" t="str">
        <f xml:space="preserve"> InpS!E38</f>
        <v>Combined average bills PR19 (2022-23 prices)</v>
      </c>
      <c r="F26" s="51">
        <f xml:space="preserve"> InpS!F38</f>
        <v>442.01744141846035</v>
      </c>
    </row>
    <row r="27" spans="1:6">
      <c r="E27" s="50" t="str">
        <f xml:space="preserve"> 'Breakdown by costs'!E155</f>
        <v>Base expenditure</v>
      </c>
      <c r="F27" s="51">
        <f xml:space="preserve"> 'Breakdown by costs'!F155</f>
        <v>16.295888084152416</v>
      </c>
    </row>
    <row r="28" spans="1:6">
      <c r="E28" s="50" t="str">
        <f xml:space="preserve"> 'Breakdown by costs'!E161</f>
        <v>Storm overflows</v>
      </c>
      <c r="F28" s="51">
        <f xml:space="preserve"> 'Breakdown by costs'!F161</f>
        <v>24.510630780972331</v>
      </c>
    </row>
    <row r="29" spans="1:6">
      <c r="E29" s="50" t="str">
        <f xml:space="preserve"> 'Breakdown by costs'!E167</f>
        <v>Nutrient removal</v>
      </c>
      <c r="F29" s="51">
        <f xml:space="preserve"> 'Breakdown by costs'!F167</f>
        <v>-6.5141388781262259</v>
      </c>
    </row>
    <row r="30" spans="1:6">
      <c r="E30" s="50" t="str">
        <f xml:space="preserve"> 'Breakdown by costs'!E173</f>
        <v>Resilience</v>
      </c>
      <c r="F30" s="51">
        <f xml:space="preserve"> 'Breakdown by costs'!F173</f>
        <v>2.1934852971861171E-3</v>
      </c>
    </row>
    <row r="31" spans="1:6">
      <c r="E31" s="50" t="str">
        <f xml:space="preserve"> 'Breakdown by costs'!E179</f>
        <v>Net zero</v>
      </c>
      <c r="F31" s="51">
        <f xml:space="preserve"> 'Breakdown by costs'!F179</f>
        <v>1.0853729385141311</v>
      </c>
    </row>
    <row r="32" spans="1:6">
      <c r="E32" s="50" t="str">
        <f xml:space="preserve"> 'Breakdown by costs'!E185</f>
        <v>WRMP</v>
      </c>
      <c r="F32" s="51">
        <f xml:space="preserve"> 'Breakdown by costs'!F185</f>
        <v>3.8288879331020285</v>
      </c>
    </row>
    <row r="33" spans="5:6">
      <c r="E33" s="50" t="str">
        <f xml:space="preserve"> 'Breakdown by costs'!E191</f>
        <v>Environmental</v>
      </c>
      <c r="F33" s="51">
        <f xml:space="preserve"> 'Breakdown by costs'!F191</f>
        <v>5.7335937535429649</v>
      </c>
    </row>
    <row r="34" spans="5:6">
      <c r="E34" s="50" t="str">
        <f xml:space="preserve"> 'Breakdown by costs'!E197</f>
        <v>Other environmental</v>
      </c>
      <c r="F34" s="51">
        <f xml:space="preserve"> 'Breakdown by costs'!F197</f>
        <v>0</v>
      </c>
    </row>
    <row r="35" spans="5:6">
      <c r="E35" s="50" t="str">
        <f xml:space="preserve"> 'Breakdown by costs'!E203</f>
        <v>Other enhancement costs</v>
      </c>
      <c r="F35" s="51">
        <f xml:space="preserve"> 'Breakdown by costs'!F203</f>
        <v>7.1802710612233067</v>
      </c>
    </row>
    <row r="36" spans="5:6">
      <c r="E36" s="50" t="str">
        <f xml:space="preserve"> Wholesale!E66</f>
        <v>WACC</v>
      </c>
      <c r="F36" s="51">
        <f xml:space="preserve"> Wholesale!F66</f>
        <v>41.702772263513751</v>
      </c>
    </row>
    <row r="37" spans="5:6">
      <c r="E37" s="50" t="str">
        <f xml:space="preserve"> 'Wholesale reconciliation'!E25</f>
        <v>Wholesale reconciliation items</v>
      </c>
      <c r="F37" s="51">
        <f xml:space="preserve"> 'Wholesale reconciliation'!F25</f>
        <v>5.1428760914754088</v>
      </c>
    </row>
    <row r="38" spans="5:6">
      <c r="E38" s="50" t="str">
        <f xml:space="preserve"> 'Other wholesale items'!E81</f>
        <v>Other wholesale items</v>
      </c>
      <c r="F38" s="51">
        <f xml:space="preserve"> 'Other wholesale items'!F81</f>
        <v>-2.1884566603563109</v>
      </c>
    </row>
    <row r="39" spans="5:6">
      <c r="E39" s="50" t="str">
        <f xml:space="preserve"> 'Cost to serve'!E37</f>
        <v>Retail cost to serve</v>
      </c>
      <c r="F39" s="51">
        <f xml:space="preserve"> 'Cost to serve'!F37</f>
        <v>15.422130168538143</v>
      </c>
    </row>
    <row r="40" spans="5:6">
      <c r="E40" s="50" t="str">
        <f xml:space="preserve"> 'Customer number impacts'!E25</f>
        <v>Customer numbers &amp; retail apportionment</v>
      </c>
      <c r="F40" s="51">
        <f xml:space="preserve"> 'Customer number impacts'!F25</f>
        <v>-1.0756968807123539</v>
      </c>
    </row>
    <row r="41" spans="5:6">
      <c r="E41" s="50" t="str">
        <f xml:space="preserve"> InpS!E39</f>
        <v>Combined average bills PR24</v>
      </c>
      <c r="F41" s="51">
        <f xml:space="preserve"> InpS!F39</f>
        <v>553.14376555959711</v>
      </c>
    </row>
  </sheetData>
  <conditionalFormatting sqref="J3:O3">
    <cfRule type="cellIs" dxfId="8" priority="7" stopIfTrue="1" operator="equal">
      <formula>"Construction"</formula>
    </cfRule>
    <cfRule type="cellIs" dxfId="7" priority="8" stopIfTrue="1" operator="equal">
      <formula>"Operations"</formula>
    </cfRule>
  </conditionalFormatting>
  <conditionalFormatting sqref="J3:O3">
    <cfRule type="cellIs" dxfId="6" priority="6" operator="equal">
      <formula>"Fin Close"</formula>
    </cfRule>
  </conditionalFormatting>
  <conditionalFormatting sqref="J3:O3">
    <cfRule type="cellIs" dxfId="5" priority="4" operator="equal">
      <formula>"PPA ext."</formula>
    </cfRule>
    <cfRule type="cellIs" dxfId="4" priority="5" operator="equal">
      <formula>"Delay"</formula>
    </cfRule>
  </conditionalFormatting>
  <conditionalFormatting sqref="F2">
    <cfRule type="cellIs" dxfId="3" priority="2" stopIfTrue="1" operator="notEqual">
      <formula>0</formula>
    </cfRule>
    <cfRule type="cellIs" dxfId="2" priority="3" stopIfTrue="1" operator="equal">
      <formula>""</formula>
    </cfRule>
  </conditionalFormatting>
  <conditionalFormatting sqref="F3">
    <cfRule type="cellIs" dxfId="1" priority="1" stopIfTrue="1" operator="notEqual">
      <formula>0</formula>
    </cfRule>
  </conditionalFormatting>
  <pageMargins left="0.70866141732283472" right="0.70866141732283472" top="0.74803149606299213" bottom="0.74803149606299213" header="0.31496062992125984" footer="0.31496062992125984"/>
  <pageSetup paperSize="9" scale="50" orientation="portrait"/>
  <headerFooter>
    <oddHeader>&amp;L&amp;"-,Regular"&amp;9&amp;K63656APage &amp;P of &amp;N&amp;C&amp;"-,Regular"&amp;9&amp;K63656A&amp;F&amp;R&amp;G</oddHeader>
    <oddFooter>&amp;LSheet: &amp;A&amp;RPrinted on &amp;D at &amp;T</oddFooter>
  </headerFooter>
  <customProperties>
    <customPr name="MMSheetType" r:id="rId1"/>
  </customProperties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sheetPr>
    <tabColor rgb="FF98C561"/>
    <pageSetUpPr fitToPage="1"/>
  </sheetPr>
  <dimension ref="A1:AP71"/>
  <sheetViews>
    <sheetView showGridLines="0" zoomScale="80" workbookViewId="0">
      <selection activeCell="C23" sqref="C23"/>
    </sheetView>
  </sheetViews>
  <sheetFormatPr defaultColWidth="0" defaultRowHeight="12.75" customHeight="1" zeroHeight="1"/>
  <cols>
    <col min="1" max="1" width="8.6640625" style="31" customWidth="1"/>
    <col min="2" max="2" width="52.83203125" style="31" bestFit="1" customWidth="1"/>
    <col min="3" max="5" width="23.33203125" style="31" customWidth="1"/>
    <col min="6" max="9" width="8.6640625" style="31" hidden="1" customWidth="1"/>
    <col min="10" max="20" width="8.6640625" style="31" customWidth="1"/>
    <col min="21" max="21" width="51.6640625" style="31" customWidth="1"/>
    <col min="22" max="22" width="9" style="31" hidden="1" customWidth="1"/>
    <col min="23" max="42" width="8.6640625" style="31" customWidth="1"/>
    <col min="43" max="43" width="8.6640625" style="31" hidden="1" customWidth="1"/>
    <col min="44" max="16384" width="8.6640625" style="31" hidden="1"/>
  </cols>
  <sheetData>
    <row r="1" spans="1:42" s="44" customFormat="1" ht="25.9">
      <c r="A1" s="30" t="e">
        <f ca="1" xml:space="preserve"> RIGHT(CELL("filename", A1), LEN(CELL("filename", A1)) - SEARCH("]", CELL("filename", A1)))</f>
        <v>#VALUE!</v>
      </c>
      <c r="B1" s="42"/>
      <c r="C1" s="49"/>
      <c r="E1" s="38" t="str">
        <f>HYPERLINK("#Contents!A1","Go to contents")</f>
        <v>Go to contents</v>
      </c>
      <c r="G1" s="34"/>
      <c r="I1" s="34"/>
    </row>
    <row r="2" spans="1:42" ht="11.25" customHeight="1">
      <c r="A2" s="5"/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  <c r="AA2" s="5"/>
      <c r="AB2" s="5"/>
      <c r="AC2" s="5"/>
      <c r="AD2" s="5"/>
      <c r="AE2" s="5"/>
      <c r="AF2" s="5"/>
      <c r="AG2" s="5"/>
      <c r="AH2" s="5"/>
      <c r="AI2" s="5"/>
      <c r="AJ2" s="5"/>
      <c r="AK2" s="5"/>
      <c r="AL2" s="5"/>
      <c r="AM2" s="5"/>
      <c r="AN2" s="5"/>
      <c r="AO2" s="5"/>
      <c r="AP2" s="5"/>
    </row>
    <row r="3" spans="1:42" ht="41.45">
      <c r="A3" s="5"/>
      <c r="B3" s="47" t="s">
        <v>200</v>
      </c>
      <c r="C3" s="37" t="s">
        <v>202</v>
      </c>
      <c r="D3" s="37" t="s">
        <v>203</v>
      </c>
      <c r="E3" s="37" t="s">
        <v>204</v>
      </c>
      <c r="F3" s="35"/>
      <c r="G3" s="35"/>
      <c r="H3" s="35"/>
      <c r="I3" s="3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5"/>
      <c r="Z3" s="5"/>
      <c r="AA3" s="5"/>
      <c r="AB3" s="5"/>
      <c r="AC3" s="5"/>
      <c r="AD3" s="5"/>
      <c r="AE3" s="5"/>
      <c r="AF3" s="5"/>
      <c r="AG3" s="5"/>
      <c r="AH3" s="5"/>
      <c r="AI3" s="5"/>
      <c r="AJ3" s="5"/>
      <c r="AK3" s="5"/>
      <c r="AL3" s="5"/>
      <c r="AM3" s="5"/>
      <c r="AN3" s="5"/>
      <c r="AO3" s="5"/>
      <c r="AP3" s="5"/>
    </row>
    <row r="4" spans="1:42" s="84" customFormat="1" ht="20.25" customHeight="1">
      <c r="A4" s="83"/>
      <c r="B4" s="41" t="s">
        <v>205</v>
      </c>
      <c r="C4" s="29">
        <f>OBXValues!F10</f>
        <v>442.01744141846035</v>
      </c>
      <c r="D4" s="29">
        <f>OBXValues!F10</f>
        <v>442.01744141846035</v>
      </c>
      <c r="E4" s="29"/>
      <c r="F4" s="27"/>
      <c r="G4" s="27"/>
      <c r="H4" s="27"/>
      <c r="I4" s="27"/>
      <c r="J4" s="83"/>
      <c r="K4" s="83"/>
      <c r="L4" s="83"/>
      <c r="M4" s="83"/>
      <c r="N4" s="83"/>
      <c r="U4" s="83"/>
      <c r="V4" s="83"/>
      <c r="W4" s="83"/>
      <c r="X4" s="83"/>
      <c r="Y4" s="83"/>
      <c r="Z4" s="83"/>
      <c r="AA4" s="83"/>
      <c r="AB4" s="83"/>
      <c r="AC4" s="83"/>
      <c r="AD4" s="83"/>
      <c r="AE4" s="83"/>
      <c r="AF4" s="83"/>
      <c r="AG4" s="83"/>
      <c r="AH4" s="83"/>
      <c r="AI4" s="83"/>
      <c r="AJ4" s="83"/>
      <c r="AK4" s="83"/>
      <c r="AL4" s="83"/>
      <c r="AM4" s="83"/>
      <c r="AN4" s="83"/>
      <c r="AO4" s="83"/>
      <c r="AP4" s="83"/>
    </row>
    <row r="5" spans="1:42" s="84" customFormat="1" ht="20.25" customHeight="1">
      <c r="A5" s="83"/>
      <c r="B5" s="41" t="s">
        <v>118</v>
      </c>
      <c r="C5" s="29">
        <f>OBXValues!F11</f>
        <v>73.228309445908593</v>
      </c>
      <c r="D5" s="29"/>
      <c r="E5" s="29">
        <f xml:space="preserve"> MAX(0,MIN(SUM(C$4:C4),SUM(C$4:C5)))+MIN(0,MAX(SUM(C$4:C4),SUM(C$4:C5)))</f>
        <v>442.01744141846035</v>
      </c>
      <c r="F5" s="28">
        <f xml:space="preserve"> MAX(0,MIN(SUM(C$4:C5),C5))</f>
        <v>73.228309445908593</v>
      </c>
      <c r="G5" s="28">
        <f t="shared" ref="G5:G13" si="0" xml:space="preserve"> -MAX(0,C5-F5)</f>
        <v>0</v>
      </c>
      <c r="H5" s="28">
        <f t="shared" ref="H5:H13" si="1" xml:space="preserve"> MAX(0,I5-C5)</f>
        <v>0</v>
      </c>
      <c r="I5" s="28">
        <f xml:space="preserve"> MIN(0,MAX(SUM(C$4:C5),C5))</f>
        <v>0</v>
      </c>
      <c r="J5" s="83"/>
      <c r="K5" s="83"/>
      <c r="L5" s="83"/>
      <c r="M5" s="83"/>
      <c r="N5" s="83"/>
      <c r="U5" s="83"/>
      <c r="V5" s="83"/>
      <c r="W5" s="83"/>
      <c r="X5" s="83"/>
      <c r="Y5" s="83"/>
      <c r="Z5" s="83"/>
      <c r="AA5" s="83"/>
      <c r="AB5" s="83"/>
      <c r="AC5" s="83"/>
      <c r="AD5" s="83"/>
      <c r="AE5" s="83"/>
      <c r="AF5" s="83"/>
      <c r="AG5" s="83"/>
      <c r="AH5" s="83"/>
      <c r="AI5" s="83"/>
      <c r="AJ5" s="83"/>
      <c r="AK5" s="83"/>
      <c r="AL5" s="83"/>
      <c r="AM5" s="83"/>
      <c r="AN5" s="83"/>
      <c r="AO5" s="83"/>
      <c r="AP5" s="83"/>
    </row>
    <row r="6" spans="1:42" s="84" customFormat="1" ht="20.25" customHeight="1">
      <c r="A6" s="83"/>
      <c r="B6" s="41" t="s">
        <v>206</v>
      </c>
      <c r="C6" s="29">
        <f>OBXValues!F12</f>
        <v>-72.471157735681004</v>
      </c>
      <c r="D6" s="29"/>
      <c r="E6" s="29">
        <f xml:space="preserve"> MAX(0,MIN(SUM(C$4:C5),SUM(C$4:C6)))+MIN(0,MAX(SUM(C$4:C5),SUM(C$4:C6)))</f>
        <v>442.77459312868791</v>
      </c>
      <c r="F6" s="28">
        <f xml:space="preserve"> MAX(0,MIN(SUM(C$4:C6),C6))</f>
        <v>0</v>
      </c>
      <c r="G6" s="28">
        <f t="shared" si="0"/>
        <v>0</v>
      </c>
      <c r="H6" s="28">
        <f t="shared" si="1"/>
        <v>72.471157735681004</v>
      </c>
      <c r="I6" s="28">
        <f xml:space="preserve"> MIN(0,MAX(SUM(C$4:C6),C6))</f>
        <v>0</v>
      </c>
      <c r="J6" s="83"/>
      <c r="K6" s="83"/>
      <c r="L6" s="83"/>
      <c r="M6" s="83"/>
      <c r="N6" s="83"/>
      <c r="U6" s="83"/>
      <c r="V6" s="83"/>
      <c r="W6" s="83"/>
      <c r="X6" s="83"/>
      <c r="Y6" s="83"/>
      <c r="Z6" s="83"/>
      <c r="AA6" s="83"/>
      <c r="AB6" s="83"/>
      <c r="AC6" s="83"/>
      <c r="AD6" s="83"/>
      <c r="AE6" s="83"/>
      <c r="AF6" s="83"/>
      <c r="AG6" s="83"/>
      <c r="AH6" s="83"/>
      <c r="AI6" s="83"/>
      <c r="AJ6" s="83"/>
      <c r="AK6" s="83"/>
      <c r="AL6" s="83"/>
      <c r="AM6" s="83"/>
      <c r="AN6" s="83"/>
      <c r="AO6" s="83"/>
      <c r="AP6" s="83"/>
    </row>
    <row r="7" spans="1:42" s="84" customFormat="1" ht="20.25" customHeight="1">
      <c r="A7" s="83"/>
      <c r="B7" s="41" t="s">
        <v>35</v>
      </c>
      <c r="C7" s="29">
        <f>OBXValues!F13</f>
        <v>22.455445512588394</v>
      </c>
      <c r="D7" s="29"/>
      <c r="E7" s="29">
        <f xml:space="preserve"> MAX(0,MIN(SUM(C$4:C6),SUM(C$4:C7)))+MIN(0,MAX(SUM(C$4:C6),SUM(C$4:C7)))</f>
        <v>442.77459312868791</v>
      </c>
      <c r="F7" s="28">
        <f xml:space="preserve"> MAX(0,MIN(SUM(C$4:C7),C7))</f>
        <v>22.455445512588394</v>
      </c>
      <c r="G7" s="28">
        <f t="shared" si="0"/>
        <v>0</v>
      </c>
      <c r="H7" s="28">
        <f t="shared" si="1"/>
        <v>0</v>
      </c>
      <c r="I7" s="28">
        <f xml:space="preserve"> MIN(0,MAX(SUM(C$4:C7),C7))</f>
        <v>0</v>
      </c>
      <c r="J7" s="83"/>
      <c r="K7" s="83"/>
      <c r="L7" s="83"/>
      <c r="M7" s="83"/>
      <c r="N7" s="83"/>
      <c r="O7" s="83"/>
      <c r="P7" s="83"/>
      <c r="Q7" s="83"/>
      <c r="U7" s="83"/>
      <c r="V7" s="83"/>
      <c r="W7" s="83"/>
      <c r="X7" s="83"/>
      <c r="Y7" s="83"/>
      <c r="Z7" s="83"/>
      <c r="AA7" s="83"/>
      <c r="AB7" s="83"/>
      <c r="AC7" s="83"/>
      <c r="AD7" s="83"/>
      <c r="AE7" s="83"/>
      <c r="AF7" s="83"/>
      <c r="AG7" s="83"/>
      <c r="AH7" s="83"/>
      <c r="AI7" s="83"/>
      <c r="AJ7" s="83"/>
      <c r="AK7" s="83"/>
      <c r="AL7" s="83"/>
      <c r="AM7" s="83"/>
      <c r="AN7" s="83"/>
      <c r="AO7" s="83"/>
      <c r="AP7" s="83"/>
    </row>
    <row r="8" spans="1:42" s="84" customFormat="1" ht="20.25" customHeight="1">
      <c r="A8" s="83"/>
      <c r="B8" s="41" t="s">
        <v>132</v>
      </c>
      <c r="C8" s="29">
        <f>OBXValues!F14</f>
        <v>28.910101935862155</v>
      </c>
      <c r="D8" s="29"/>
      <c r="E8" s="29">
        <f xml:space="preserve"> MAX(0,MIN(SUM(C$4:C7),SUM(C$4:C8)))+MIN(0,MAX(SUM(C$4:C7),SUM(C$4:C8)))</f>
        <v>465.23003864127628</v>
      </c>
      <c r="F8" s="28">
        <f xml:space="preserve"> MAX(0,MIN(SUM(C$4:C8),C8))</f>
        <v>28.910101935862155</v>
      </c>
      <c r="G8" s="28">
        <f t="shared" si="0"/>
        <v>0</v>
      </c>
      <c r="H8" s="28">
        <f t="shared" si="1"/>
        <v>0</v>
      </c>
      <c r="I8" s="28">
        <f xml:space="preserve"> MIN(0,MAX(SUM(C$4:C8),C8))</f>
        <v>0</v>
      </c>
      <c r="J8" s="83"/>
      <c r="K8" s="83"/>
      <c r="L8" s="83"/>
      <c r="M8" s="83"/>
      <c r="N8" s="83"/>
      <c r="O8" s="83"/>
      <c r="P8" s="83"/>
      <c r="Q8" s="83"/>
      <c r="U8" s="83"/>
      <c r="V8" s="83"/>
      <c r="W8" s="83"/>
      <c r="X8" s="83"/>
      <c r="Y8" s="83"/>
      <c r="Z8" s="83"/>
      <c r="AA8" s="83"/>
      <c r="AB8" s="83"/>
      <c r="AC8" s="83"/>
      <c r="AD8" s="83"/>
      <c r="AE8" s="83"/>
      <c r="AF8" s="83"/>
      <c r="AG8" s="83"/>
      <c r="AH8" s="83"/>
      <c r="AI8" s="83"/>
      <c r="AJ8" s="83"/>
      <c r="AK8" s="83"/>
      <c r="AL8" s="83"/>
      <c r="AM8" s="83"/>
      <c r="AN8" s="83"/>
      <c r="AO8" s="83"/>
      <c r="AP8" s="83"/>
    </row>
    <row r="9" spans="1:42" s="84" customFormat="1" ht="20.25" customHeight="1">
      <c r="A9" s="83"/>
      <c r="B9" s="41" t="s">
        <v>139</v>
      </c>
      <c r="C9" s="29">
        <f>OBXValues!F15</f>
        <v>41.702772263513751</v>
      </c>
      <c r="D9" s="29"/>
      <c r="E9" s="29">
        <f xml:space="preserve"> MAX(0,MIN(SUM(C$4:C8),SUM(C$4:C9)))+MIN(0,MAX(SUM(C$4:C8),SUM(C$4:C9)))</f>
        <v>494.14014057713842</v>
      </c>
      <c r="F9" s="28">
        <f xml:space="preserve"> MAX(0,MIN(SUM(C$4:C9),C9))</f>
        <v>41.702772263513751</v>
      </c>
      <c r="G9" s="28">
        <f t="shared" si="0"/>
        <v>0</v>
      </c>
      <c r="H9" s="28">
        <f t="shared" si="1"/>
        <v>0</v>
      </c>
      <c r="I9" s="28">
        <f xml:space="preserve"> MIN(0,MAX(SUM(C$4:C9),C9))</f>
        <v>0</v>
      </c>
      <c r="J9" s="83"/>
      <c r="K9" s="83"/>
      <c r="L9" s="83"/>
      <c r="M9" s="83"/>
      <c r="N9" s="83"/>
      <c r="O9" s="83"/>
      <c r="P9" s="83"/>
      <c r="Q9" s="83"/>
      <c r="U9" s="83"/>
      <c r="V9" s="83"/>
      <c r="W9" s="83"/>
      <c r="X9" s="83"/>
      <c r="Y9" s="83"/>
      <c r="Z9" s="83"/>
      <c r="AA9" s="83"/>
      <c r="AB9" s="83"/>
      <c r="AC9" s="83"/>
      <c r="AD9" s="83"/>
      <c r="AE9" s="83"/>
      <c r="AF9" s="83"/>
      <c r="AG9" s="83"/>
      <c r="AH9" s="83"/>
      <c r="AI9" s="83"/>
      <c r="AJ9" s="83"/>
      <c r="AK9" s="83"/>
      <c r="AL9" s="83"/>
      <c r="AM9" s="83"/>
      <c r="AN9" s="83"/>
      <c r="AO9" s="83"/>
      <c r="AP9" s="83"/>
    </row>
    <row r="10" spans="1:42" s="84" customFormat="1" ht="20.25" customHeight="1">
      <c r="A10" s="83"/>
      <c r="B10" s="41" t="s">
        <v>144</v>
      </c>
      <c r="C10" s="29">
        <f>OBXValues!F16</f>
        <v>5.1428760914754088</v>
      </c>
      <c r="D10" s="29"/>
      <c r="E10" s="29">
        <f xml:space="preserve"> MAX(0,MIN(SUM(C$4:C9),SUM(C$4:C10)))+MIN(0,MAX(SUM(C$4:C9),SUM(C$4:C10)))</f>
        <v>535.84291284065216</v>
      </c>
      <c r="F10" s="28">
        <f xml:space="preserve"> MAX(0,MIN(SUM(C$4:C10),C10))</f>
        <v>5.1428760914754088</v>
      </c>
      <c r="G10" s="28">
        <f t="shared" si="0"/>
        <v>0</v>
      </c>
      <c r="H10" s="28">
        <f t="shared" si="1"/>
        <v>0</v>
      </c>
      <c r="I10" s="28">
        <f xml:space="preserve"> MIN(0,MAX(SUM(C$4:C10),C10))</f>
        <v>0</v>
      </c>
      <c r="J10" s="83"/>
      <c r="K10" s="83"/>
      <c r="L10" s="83"/>
      <c r="M10" s="83"/>
      <c r="N10" s="83"/>
      <c r="O10" s="83"/>
      <c r="P10" s="83"/>
      <c r="Q10" s="83"/>
      <c r="U10" s="83"/>
      <c r="V10" s="83"/>
      <c r="W10" s="83"/>
      <c r="X10" s="83"/>
      <c r="Y10" s="83"/>
      <c r="Z10" s="83"/>
      <c r="AA10" s="83"/>
      <c r="AB10" s="83"/>
      <c r="AC10" s="83"/>
      <c r="AD10" s="83"/>
      <c r="AE10" s="83"/>
      <c r="AF10" s="83"/>
      <c r="AG10" s="83"/>
      <c r="AH10" s="83"/>
      <c r="AI10" s="83"/>
      <c r="AJ10" s="83"/>
      <c r="AK10" s="83"/>
      <c r="AL10" s="83"/>
      <c r="AM10" s="83"/>
      <c r="AN10" s="83"/>
      <c r="AO10" s="83"/>
      <c r="AP10" s="83"/>
    </row>
    <row r="11" spans="1:42" s="84" customFormat="1" ht="20.25" customHeight="1">
      <c r="A11" s="83"/>
      <c r="B11" s="41" t="s">
        <v>55</v>
      </c>
      <c r="C11" s="29">
        <f>OBXValues!F17</f>
        <v>-2.1884566603563109</v>
      </c>
      <c r="D11" s="29"/>
      <c r="E11" s="29">
        <f xml:space="preserve"> MAX(0,MIN(SUM(C$4:C10),SUM(C$4:C11)))+MIN(0,MAX(SUM(C$4:C10),SUM(C$4:C11)))</f>
        <v>538.79733227177121</v>
      </c>
      <c r="F11" s="28">
        <f xml:space="preserve"> MAX(0,MIN(SUM(C$4:C11),C11))</f>
        <v>0</v>
      </c>
      <c r="G11" s="28">
        <f t="shared" si="0"/>
        <v>0</v>
      </c>
      <c r="H11" s="28">
        <f t="shared" si="1"/>
        <v>2.1884566603563109</v>
      </c>
      <c r="I11" s="28">
        <f xml:space="preserve"> MIN(0,MAX(SUM(C$4:C11),C11))</f>
        <v>0</v>
      </c>
      <c r="J11" s="83"/>
      <c r="K11" s="83"/>
      <c r="L11" s="83"/>
      <c r="M11" s="83"/>
      <c r="N11" s="83"/>
      <c r="O11" s="83"/>
      <c r="P11" s="83"/>
      <c r="Q11" s="83"/>
      <c r="U11" s="83"/>
      <c r="V11" s="83"/>
      <c r="W11" s="83"/>
      <c r="X11" s="83"/>
      <c r="Y11" s="83"/>
      <c r="Z11" s="83"/>
      <c r="AA11" s="83"/>
      <c r="AB11" s="83"/>
      <c r="AC11" s="83"/>
      <c r="AD11" s="83"/>
      <c r="AE11" s="83"/>
      <c r="AF11" s="83"/>
      <c r="AG11" s="83"/>
      <c r="AH11" s="83"/>
      <c r="AI11" s="83"/>
      <c r="AJ11" s="83"/>
      <c r="AK11" s="83"/>
      <c r="AL11" s="83"/>
      <c r="AM11" s="83"/>
      <c r="AN11" s="83"/>
      <c r="AO11" s="83"/>
      <c r="AP11" s="83"/>
    </row>
    <row r="12" spans="1:42" s="84" customFormat="1" ht="20.25" customHeight="1">
      <c r="A12" s="83"/>
      <c r="B12" s="41" t="s">
        <v>159</v>
      </c>
      <c r="C12" s="29">
        <f>OBXValues!F18</f>
        <v>15.422130168538143</v>
      </c>
      <c r="D12" s="29"/>
      <c r="E12" s="29">
        <f xml:space="preserve"> MAX(0,MIN(SUM(C$4:C11),SUM(C$4:C12)))+MIN(0,MAX(SUM(C$4:C11),SUM(C$4:C12)))</f>
        <v>538.79733227177121</v>
      </c>
      <c r="F12" s="28">
        <f xml:space="preserve"> MAX(0,MIN(SUM(C$4:C12),C12))</f>
        <v>15.422130168538143</v>
      </c>
      <c r="G12" s="28">
        <f t="shared" si="0"/>
        <v>0</v>
      </c>
      <c r="H12" s="28">
        <f t="shared" si="1"/>
        <v>0</v>
      </c>
      <c r="I12" s="28">
        <f xml:space="preserve"> MIN(0,MAX(SUM(C$4:C12),C12))</f>
        <v>0</v>
      </c>
      <c r="J12" s="83"/>
      <c r="K12" s="83"/>
      <c r="L12" s="83"/>
      <c r="M12" s="83"/>
      <c r="N12" s="83"/>
      <c r="O12" s="83"/>
      <c r="P12" s="83"/>
      <c r="Q12" s="83"/>
      <c r="U12" s="83"/>
      <c r="V12" s="83"/>
      <c r="W12" s="83"/>
      <c r="X12" s="83"/>
      <c r="Y12" s="83"/>
      <c r="Z12" s="83"/>
      <c r="AA12" s="83"/>
      <c r="AB12" s="83"/>
      <c r="AC12" s="83"/>
      <c r="AD12" s="83"/>
      <c r="AE12" s="83"/>
      <c r="AF12" s="83"/>
      <c r="AG12" s="83"/>
      <c r="AH12" s="83"/>
      <c r="AI12" s="83"/>
      <c r="AJ12" s="83"/>
      <c r="AK12" s="83"/>
      <c r="AL12" s="83"/>
      <c r="AM12" s="83"/>
      <c r="AN12" s="83"/>
      <c r="AO12" s="83"/>
      <c r="AP12" s="83"/>
    </row>
    <row r="13" spans="1:42" s="84" customFormat="1" ht="20.25" customHeight="1">
      <c r="A13" s="83"/>
      <c r="B13" s="41" t="s">
        <v>163</v>
      </c>
      <c r="C13" s="29">
        <f>OBXValues!F19</f>
        <v>-1.0756968807123539</v>
      </c>
      <c r="D13" s="29"/>
      <c r="E13" s="29">
        <f xml:space="preserve"> MAX(0,MIN(SUM(C$4:C12),SUM(C$4:C13)))+MIN(0,MAX(SUM(C$4:C12),SUM(C$4:C13)))</f>
        <v>553.143765559597</v>
      </c>
      <c r="F13" s="28">
        <f xml:space="preserve"> MAX(0,MIN(SUM(C$4:C13),C13))</f>
        <v>0</v>
      </c>
      <c r="G13" s="28">
        <f t="shared" si="0"/>
        <v>0</v>
      </c>
      <c r="H13" s="28">
        <f t="shared" si="1"/>
        <v>1.0756968807123539</v>
      </c>
      <c r="I13" s="28">
        <f xml:space="preserve"> MIN(0,MAX(SUM(C$4:C13),C13))</f>
        <v>0</v>
      </c>
      <c r="J13" s="83"/>
      <c r="K13" s="83"/>
      <c r="L13" s="83"/>
      <c r="M13" s="83"/>
      <c r="N13" s="83"/>
      <c r="O13" s="83"/>
      <c r="P13" s="83"/>
      <c r="Q13" s="83"/>
      <c r="U13" s="83"/>
      <c r="V13" s="83"/>
      <c r="W13" s="83"/>
      <c r="X13" s="83"/>
      <c r="Y13" s="83"/>
      <c r="Z13" s="83"/>
      <c r="AA13" s="83"/>
      <c r="AB13" s="83"/>
      <c r="AC13" s="83"/>
      <c r="AD13" s="83"/>
      <c r="AE13" s="83"/>
      <c r="AF13" s="83"/>
      <c r="AG13" s="83"/>
      <c r="AH13" s="83"/>
      <c r="AI13" s="83"/>
      <c r="AJ13" s="83"/>
      <c r="AK13" s="83"/>
      <c r="AL13" s="83"/>
      <c r="AM13" s="83"/>
      <c r="AN13" s="83"/>
      <c r="AO13" s="83"/>
      <c r="AP13" s="83"/>
    </row>
    <row r="14" spans="1:42" s="84" customFormat="1" ht="20.25" customHeight="1">
      <c r="A14" s="83"/>
      <c r="B14" s="41" t="s">
        <v>51</v>
      </c>
      <c r="C14" s="29"/>
      <c r="D14" s="29">
        <f>SUM(C4:C13)</f>
        <v>553.143765559597</v>
      </c>
      <c r="E14" s="29"/>
      <c r="F14" s="28"/>
      <c r="G14" s="28"/>
      <c r="H14" s="28"/>
      <c r="I14" s="28"/>
      <c r="J14" s="83"/>
      <c r="K14" s="83"/>
      <c r="L14" s="83"/>
      <c r="M14" s="83"/>
      <c r="N14" s="83"/>
      <c r="O14" s="83"/>
      <c r="P14" s="83"/>
      <c r="Q14" s="83"/>
      <c r="U14" s="83"/>
      <c r="V14" s="83"/>
      <c r="W14" s="83"/>
      <c r="X14" s="83"/>
      <c r="Y14" s="83"/>
      <c r="Z14" s="83"/>
      <c r="AA14" s="83"/>
      <c r="AB14" s="83"/>
      <c r="AC14" s="83"/>
      <c r="AD14" s="83"/>
      <c r="AE14" s="83"/>
      <c r="AF14" s="83"/>
      <c r="AG14" s="83"/>
      <c r="AH14" s="83"/>
      <c r="AI14" s="83"/>
      <c r="AJ14" s="83"/>
      <c r="AK14" s="83"/>
      <c r="AL14" s="83"/>
      <c r="AM14" s="83"/>
      <c r="AN14" s="83"/>
      <c r="AO14" s="83"/>
      <c r="AP14" s="83"/>
    </row>
    <row r="15" spans="1:42" ht="11.25" customHeight="1">
      <c r="A15" s="5"/>
      <c r="B15" s="5"/>
      <c r="C15" s="5"/>
      <c r="D15" s="5"/>
      <c r="E15" s="5"/>
      <c r="F15" s="5"/>
      <c r="G15" s="5"/>
      <c r="H15" s="5"/>
      <c r="I15" s="5"/>
      <c r="J15" s="5"/>
      <c r="K15" s="5"/>
      <c r="L15" s="5"/>
      <c r="M15" s="5"/>
      <c r="N15" s="5"/>
      <c r="O15" s="5"/>
      <c r="P15" s="5"/>
      <c r="Q15" s="5"/>
      <c r="R15" s="5"/>
      <c r="S15" s="5"/>
      <c r="T15" s="5"/>
      <c r="U15" s="5"/>
      <c r="V15" s="5"/>
      <c r="W15" s="5"/>
      <c r="X15" s="5"/>
      <c r="Y15" s="5"/>
      <c r="Z15" s="5"/>
      <c r="AA15" s="5"/>
      <c r="AB15" s="5"/>
      <c r="AC15" s="5"/>
      <c r="AD15" s="5"/>
      <c r="AE15" s="5"/>
      <c r="AF15" s="5"/>
      <c r="AG15" s="5"/>
      <c r="AH15" s="5"/>
      <c r="AI15" s="5"/>
      <c r="AJ15" s="5"/>
      <c r="AK15" s="5"/>
      <c r="AL15" s="5"/>
      <c r="AM15" s="5"/>
      <c r="AN15" s="5"/>
      <c r="AO15" s="5"/>
      <c r="AP15" s="5"/>
    </row>
    <row r="16" spans="1:42" ht="11.25" customHeight="1">
      <c r="A16" s="5"/>
      <c r="B16" s="31" t="s">
        <v>207</v>
      </c>
      <c r="C16" s="5">
        <f>OBXValues!F20</f>
        <v>553.14376555959711</v>
      </c>
      <c r="D16" s="5"/>
      <c r="E16" s="5"/>
      <c r="F16" s="5"/>
      <c r="G16" s="5"/>
      <c r="H16" s="5"/>
      <c r="I16" s="5"/>
      <c r="J16" s="5"/>
      <c r="K16" s="5"/>
      <c r="L16" s="5"/>
      <c r="M16" s="5"/>
      <c r="N16" s="5"/>
      <c r="O16" s="5"/>
      <c r="P16" s="5"/>
      <c r="Q16" s="5"/>
      <c r="R16" s="5"/>
      <c r="S16" s="5"/>
      <c r="T16" s="5"/>
      <c r="U16" s="5"/>
      <c r="V16" s="5"/>
      <c r="W16" s="5"/>
      <c r="X16" s="5"/>
      <c r="Y16" s="5"/>
      <c r="Z16" s="5"/>
      <c r="AA16" s="5"/>
      <c r="AB16" s="5"/>
      <c r="AC16" s="5"/>
      <c r="AD16" s="5"/>
      <c r="AE16" s="5"/>
      <c r="AF16" s="5"/>
      <c r="AG16" s="5"/>
      <c r="AH16" s="5"/>
      <c r="AI16" s="5"/>
      <c r="AJ16" s="5"/>
      <c r="AK16" s="5"/>
      <c r="AL16" s="5"/>
      <c r="AM16" s="5"/>
      <c r="AN16" s="5"/>
      <c r="AO16" s="5"/>
      <c r="AP16" s="5"/>
    </row>
    <row r="17" spans="1:42" ht="11.25" customHeight="1">
      <c r="A17" s="5"/>
      <c r="B17" s="5" t="s">
        <v>208</v>
      </c>
      <c r="C17" s="5" t="b">
        <f xml:space="preserve"> IF( C16 = D14, TRUE(), FALSE())</f>
        <v>1</v>
      </c>
      <c r="D17" s="5"/>
      <c r="E17" s="5"/>
      <c r="F17" s="5"/>
      <c r="G17" s="5"/>
      <c r="H17" s="5"/>
      <c r="I17" s="5"/>
      <c r="J17" s="5"/>
      <c r="K17" s="5"/>
      <c r="L17" s="5"/>
      <c r="M17" s="5"/>
      <c r="N17" s="5"/>
      <c r="O17" s="5"/>
      <c r="P17" s="5"/>
      <c r="Q17" s="5"/>
      <c r="R17" s="5"/>
      <c r="S17" s="5"/>
      <c r="T17" s="5"/>
      <c r="U17" s="5"/>
      <c r="V17" s="5"/>
      <c r="W17" s="5"/>
      <c r="X17" s="5"/>
      <c r="Y17" s="5"/>
      <c r="Z17" s="5"/>
      <c r="AA17" s="5"/>
      <c r="AB17" s="5"/>
      <c r="AC17" s="5"/>
      <c r="AD17" s="5"/>
      <c r="AE17" s="5"/>
      <c r="AF17" s="5"/>
      <c r="AG17" s="5"/>
      <c r="AH17" s="5"/>
      <c r="AI17" s="5"/>
      <c r="AJ17" s="5"/>
      <c r="AK17" s="5"/>
      <c r="AL17" s="5"/>
      <c r="AM17" s="5"/>
      <c r="AN17" s="5"/>
      <c r="AO17" s="5"/>
      <c r="AP17" s="5"/>
    </row>
    <row r="18" spans="1:42" ht="11.25" customHeight="1">
      <c r="A18" s="5"/>
      <c r="B18" s="5"/>
      <c r="C18" s="5"/>
      <c r="D18" s="5"/>
      <c r="E18" s="5"/>
      <c r="F18" s="5"/>
      <c r="G18" s="5"/>
      <c r="H18" s="5"/>
      <c r="I18" s="5"/>
      <c r="J18" s="5"/>
      <c r="K18" s="5"/>
      <c r="L18" s="5"/>
      <c r="M18" s="5"/>
      <c r="N18" s="5"/>
      <c r="O18" s="5"/>
      <c r="P18" s="5"/>
      <c r="Q18" s="5"/>
      <c r="R18" s="5"/>
      <c r="S18" s="5"/>
      <c r="T18" s="5"/>
      <c r="U18" s="5"/>
      <c r="V18" s="5"/>
      <c r="W18" s="5"/>
      <c r="X18" s="5"/>
      <c r="Y18" s="5"/>
      <c r="Z18" s="5"/>
      <c r="AA18" s="5"/>
      <c r="AB18" s="5"/>
      <c r="AC18" s="5"/>
      <c r="AD18" s="5"/>
      <c r="AE18" s="5"/>
      <c r="AF18" s="5"/>
      <c r="AG18" s="5"/>
      <c r="AH18" s="5"/>
      <c r="AI18" s="5"/>
      <c r="AJ18" s="5"/>
      <c r="AK18" s="5"/>
      <c r="AL18" s="5"/>
      <c r="AM18" s="5"/>
      <c r="AN18" s="5"/>
      <c r="AO18" s="5"/>
      <c r="AP18" s="5"/>
    </row>
    <row r="19" spans="1:42" ht="11.25" customHeight="1">
      <c r="A19" s="5"/>
      <c r="B19" s="5"/>
      <c r="C19" s="5"/>
      <c r="D19" s="5"/>
      <c r="E19" s="5"/>
      <c r="F19" s="5"/>
      <c r="G19" s="5"/>
      <c r="H19" s="5"/>
      <c r="I19" s="5"/>
      <c r="J19" s="5"/>
      <c r="K19" s="5"/>
      <c r="L19" s="5"/>
      <c r="M19" s="5"/>
      <c r="N19" s="5"/>
      <c r="O19" s="5"/>
      <c r="P19" s="5"/>
      <c r="Q19" s="5"/>
      <c r="R19" s="5"/>
      <c r="S19" s="5"/>
      <c r="T19" s="5"/>
      <c r="U19" s="5"/>
      <c r="V19" s="5"/>
      <c r="W19" s="5"/>
      <c r="X19" s="5"/>
      <c r="Y19" s="5"/>
      <c r="Z19" s="5"/>
      <c r="AA19" s="5"/>
      <c r="AB19" s="5"/>
      <c r="AC19" s="5"/>
      <c r="AD19" s="5"/>
      <c r="AE19" s="5"/>
      <c r="AF19" s="5"/>
      <c r="AG19" s="5"/>
      <c r="AH19" s="5"/>
      <c r="AI19" s="5"/>
      <c r="AJ19" s="5"/>
      <c r="AK19" s="5"/>
      <c r="AL19" s="5"/>
      <c r="AM19" s="5"/>
      <c r="AN19" s="5"/>
      <c r="AO19" s="5"/>
      <c r="AP19" s="5"/>
    </row>
    <row r="20" spans="1:42" ht="11.25" customHeight="1">
      <c r="A20" s="5"/>
      <c r="B20" s="5"/>
      <c r="C20" s="5"/>
      <c r="D20" s="5"/>
      <c r="E20" s="5"/>
      <c r="F20" s="5"/>
      <c r="G20" s="5"/>
      <c r="H20" s="5"/>
      <c r="I20" s="5"/>
      <c r="J20" s="5"/>
      <c r="K20" s="5"/>
      <c r="L20" s="5"/>
      <c r="M20" s="5"/>
      <c r="N20" s="5"/>
      <c r="O20" s="5"/>
      <c r="P20" s="5"/>
      <c r="Q20" s="5"/>
      <c r="R20" s="5"/>
      <c r="S20" s="5"/>
      <c r="T20" s="5"/>
      <c r="U20" s="5"/>
      <c r="V20" s="5"/>
      <c r="W20" s="5"/>
      <c r="X20" s="5"/>
      <c r="Y20" s="5"/>
      <c r="Z20" s="5"/>
      <c r="AA20" s="5"/>
      <c r="AB20" s="5"/>
      <c r="AC20" s="5"/>
      <c r="AD20" s="5"/>
      <c r="AE20" s="5"/>
      <c r="AF20" s="5"/>
      <c r="AG20" s="5"/>
      <c r="AH20" s="5"/>
      <c r="AI20" s="5"/>
      <c r="AJ20" s="5"/>
      <c r="AK20" s="5"/>
      <c r="AL20" s="5"/>
      <c r="AM20" s="5"/>
      <c r="AN20" s="5"/>
      <c r="AO20" s="5"/>
      <c r="AP20" s="5"/>
    </row>
    <row r="21" spans="1:42" ht="11.25" customHeight="1">
      <c r="A21" s="5"/>
      <c r="B21" s="5"/>
      <c r="C21" s="5"/>
      <c r="D21" s="5"/>
      <c r="E21" s="5"/>
      <c r="F21" s="5"/>
      <c r="G21" s="5"/>
      <c r="H21" s="5"/>
      <c r="I21" s="5"/>
      <c r="J21" s="5"/>
      <c r="K21" s="5"/>
      <c r="L21" s="5"/>
      <c r="M21" s="5"/>
      <c r="N21" s="5"/>
      <c r="O21" s="5"/>
      <c r="P21" s="5"/>
      <c r="Q21" s="5"/>
      <c r="R21" s="5"/>
      <c r="S21" s="5"/>
      <c r="T21" s="5"/>
      <c r="U21" s="5"/>
      <c r="V21" s="5"/>
      <c r="W21" s="5"/>
      <c r="X21" s="5"/>
      <c r="Y21" s="5"/>
      <c r="Z21" s="5"/>
      <c r="AA21" s="5"/>
      <c r="AB21" s="5"/>
      <c r="AC21" s="5"/>
      <c r="AD21" s="5"/>
      <c r="AE21" s="5"/>
      <c r="AF21" s="5"/>
      <c r="AG21" s="5"/>
      <c r="AH21" s="5"/>
      <c r="AI21" s="5"/>
      <c r="AJ21" s="5"/>
      <c r="AK21" s="5"/>
      <c r="AL21" s="5"/>
      <c r="AM21" s="5"/>
      <c r="AN21" s="5"/>
      <c r="AO21" s="5"/>
      <c r="AP21" s="5"/>
    </row>
    <row r="22" spans="1:42" ht="11.25" customHeight="1">
      <c r="A22" s="5"/>
      <c r="B22" s="5"/>
      <c r="C22" s="5"/>
      <c r="D22" s="5"/>
      <c r="E22" s="5"/>
      <c r="F22" s="5"/>
      <c r="G22" s="5"/>
      <c r="H22" s="5"/>
      <c r="I22" s="5"/>
      <c r="J22" s="5"/>
      <c r="K22" s="5"/>
      <c r="L22" s="5"/>
      <c r="M22" s="5"/>
      <c r="N22" s="5"/>
      <c r="O22" s="5"/>
      <c r="P22" s="5"/>
      <c r="Q22" s="5"/>
      <c r="R22" s="5"/>
      <c r="S22" s="5"/>
      <c r="T22" s="5"/>
      <c r="U22" s="5"/>
      <c r="V22" s="5"/>
      <c r="W22" s="5"/>
      <c r="X22" s="5"/>
      <c r="Y22" s="5"/>
      <c r="Z22" s="5"/>
      <c r="AA22" s="5"/>
      <c r="AB22" s="5"/>
      <c r="AC22" s="5"/>
      <c r="AD22" s="5"/>
      <c r="AE22" s="5"/>
      <c r="AF22" s="5"/>
      <c r="AG22" s="5"/>
      <c r="AH22" s="5"/>
      <c r="AI22" s="5"/>
      <c r="AJ22" s="5"/>
      <c r="AK22" s="5"/>
      <c r="AL22" s="5"/>
      <c r="AM22" s="5"/>
      <c r="AN22" s="5"/>
      <c r="AO22" s="5"/>
      <c r="AP22" s="5"/>
    </row>
    <row r="23" spans="1:42" ht="10.9" customHeight="1">
      <c r="A23" s="5"/>
      <c r="B23" s="5"/>
      <c r="C23" s="5"/>
      <c r="D23" s="5"/>
      <c r="E23" s="5"/>
      <c r="F23" s="5"/>
      <c r="G23" s="5"/>
      <c r="H23" s="5"/>
      <c r="I23" s="5"/>
      <c r="J23" s="5"/>
      <c r="K23" s="5"/>
      <c r="L23" s="5"/>
      <c r="M23" s="5"/>
      <c r="N23" s="5"/>
      <c r="O23" s="5"/>
      <c r="P23" s="5"/>
      <c r="Q23" s="5"/>
      <c r="R23" s="5"/>
      <c r="S23" s="5"/>
      <c r="T23" s="5"/>
      <c r="U23" s="5"/>
      <c r="V23" s="5"/>
      <c r="W23" s="5"/>
      <c r="X23" s="5"/>
      <c r="Y23" s="5"/>
      <c r="Z23" s="5"/>
      <c r="AA23" s="5"/>
      <c r="AB23" s="5"/>
      <c r="AC23" s="5"/>
      <c r="AD23" s="5"/>
      <c r="AE23" s="5"/>
      <c r="AF23" s="5"/>
      <c r="AG23" s="5"/>
      <c r="AH23" s="5"/>
      <c r="AI23" s="5"/>
      <c r="AJ23" s="5"/>
      <c r="AK23" s="5"/>
      <c r="AL23" s="5"/>
      <c r="AM23" s="5"/>
      <c r="AN23" s="5"/>
      <c r="AO23" s="5"/>
      <c r="AP23" s="5"/>
    </row>
    <row r="24" spans="1:42" ht="11.25" customHeight="1">
      <c r="A24" s="5"/>
      <c r="B24" s="5"/>
      <c r="C24" s="5"/>
      <c r="D24" s="5"/>
      <c r="E24" s="5"/>
      <c r="F24" s="5"/>
      <c r="G24" s="5"/>
      <c r="H24" s="5"/>
      <c r="I24" s="5"/>
      <c r="J24" s="5"/>
      <c r="K24" s="5"/>
      <c r="L24" s="5"/>
      <c r="M24" s="5"/>
      <c r="N24" s="5"/>
      <c r="O24" s="5"/>
      <c r="P24" s="5"/>
      <c r="Q24" s="5"/>
      <c r="R24" s="5"/>
      <c r="S24" s="5"/>
      <c r="T24" s="5"/>
      <c r="U24" s="5"/>
      <c r="V24" s="5"/>
      <c r="W24" s="5"/>
      <c r="X24" s="5"/>
      <c r="Y24" s="5"/>
      <c r="Z24" s="5"/>
      <c r="AA24" s="5"/>
      <c r="AB24" s="5"/>
      <c r="AC24" s="5"/>
      <c r="AD24" s="5"/>
      <c r="AE24" s="5"/>
      <c r="AF24" s="5"/>
      <c r="AG24" s="5"/>
      <c r="AH24" s="5"/>
      <c r="AI24" s="5"/>
      <c r="AJ24" s="5"/>
      <c r="AK24" s="5"/>
      <c r="AL24" s="5"/>
      <c r="AM24" s="5"/>
      <c r="AN24" s="5"/>
      <c r="AO24" s="5"/>
      <c r="AP24" s="5"/>
    </row>
    <row r="25" spans="1:42" ht="11.25" customHeight="1">
      <c r="A25" s="5"/>
      <c r="B25" s="5"/>
      <c r="C25" s="5"/>
      <c r="D25" s="5"/>
      <c r="E25" s="5"/>
      <c r="F25" s="5"/>
      <c r="G25" s="5"/>
      <c r="H25" s="5"/>
      <c r="I25" s="5"/>
      <c r="J25" s="5"/>
      <c r="K25" s="5"/>
      <c r="L25" s="5"/>
      <c r="M25" s="5"/>
      <c r="N25" s="5"/>
      <c r="O25" s="5"/>
      <c r="P25" s="5"/>
      <c r="Q25" s="5"/>
      <c r="R25" s="5"/>
      <c r="S25" s="5"/>
      <c r="T25" s="5"/>
      <c r="U25" s="5"/>
      <c r="V25" s="5"/>
      <c r="W25" s="5"/>
      <c r="X25" s="5"/>
      <c r="Y25" s="5"/>
      <c r="Z25" s="5"/>
      <c r="AA25" s="5"/>
      <c r="AB25" s="5"/>
      <c r="AC25" s="5"/>
      <c r="AD25" s="5"/>
      <c r="AE25" s="5"/>
      <c r="AF25" s="5"/>
      <c r="AG25" s="5"/>
      <c r="AH25" s="5"/>
      <c r="AI25" s="5"/>
      <c r="AJ25" s="5"/>
      <c r="AK25" s="5"/>
      <c r="AL25" s="5"/>
      <c r="AM25" s="5"/>
      <c r="AN25" s="5"/>
      <c r="AO25" s="5"/>
      <c r="AP25" s="5"/>
    </row>
    <row r="26" spans="1:42" ht="11.25" customHeight="1">
      <c r="A26" s="5"/>
      <c r="B26" s="5"/>
      <c r="C26" s="5"/>
      <c r="D26" s="5"/>
      <c r="E26" s="5"/>
      <c r="F26" s="5"/>
      <c r="G26" s="5"/>
      <c r="H26" s="5"/>
      <c r="I26" s="5"/>
      <c r="J26" s="5"/>
      <c r="K26" s="5"/>
      <c r="L26" s="5"/>
      <c r="M26" s="5"/>
      <c r="N26" s="5"/>
      <c r="O26" s="5"/>
      <c r="P26" s="5"/>
      <c r="Q26" s="5"/>
      <c r="R26" s="5"/>
      <c r="S26" s="5"/>
      <c r="T26" s="5"/>
      <c r="U26" s="5"/>
      <c r="V26" s="5"/>
      <c r="W26" s="5"/>
      <c r="X26" s="5"/>
      <c r="Y26" s="5"/>
      <c r="Z26" s="5"/>
      <c r="AA26" s="5"/>
      <c r="AB26" s="5"/>
      <c r="AC26" s="5"/>
      <c r="AD26" s="5"/>
      <c r="AE26" s="5"/>
      <c r="AF26" s="5"/>
      <c r="AG26" s="5"/>
      <c r="AH26" s="5"/>
      <c r="AI26" s="5"/>
      <c r="AJ26" s="5"/>
      <c r="AK26" s="5"/>
      <c r="AL26" s="5"/>
      <c r="AM26" s="5"/>
      <c r="AN26" s="5"/>
      <c r="AO26" s="5"/>
      <c r="AP26" s="5"/>
    </row>
    <row r="27" spans="1:42" ht="11.25" customHeight="1">
      <c r="A27" s="5"/>
      <c r="B27" s="5"/>
      <c r="C27" s="5"/>
      <c r="D27" s="5"/>
      <c r="E27" s="5"/>
      <c r="F27" s="5"/>
      <c r="G27" s="5"/>
      <c r="H27" s="5"/>
      <c r="I27" s="5"/>
      <c r="J27" s="5"/>
      <c r="K27" s="5"/>
      <c r="L27" s="5"/>
      <c r="M27" s="5"/>
      <c r="N27" s="5"/>
      <c r="O27" s="5"/>
      <c r="P27" s="5"/>
      <c r="Q27" s="5"/>
      <c r="R27" s="5"/>
      <c r="S27" s="5"/>
      <c r="T27" s="5"/>
      <c r="U27" s="5"/>
      <c r="V27" s="5"/>
      <c r="W27" s="5"/>
      <c r="X27" s="5"/>
      <c r="Y27" s="5"/>
      <c r="Z27" s="5"/>
      <c r="AA27" s="5"/>
      <c r="AB27" s="5"/>
      <c r="AC27" s="5"/>
      <c r="AD27" s="5"/>
      <c r="AE27" s="5"/>
      <c r="AF27" s="5"/>
      <c r="AG27" s="5"/>
      <c r="AH27" s="5"/>
      <c r="AI27" s="5"/>
      <c r="AJ27" s="5"/>
      <c r="AK27" s="5"/>
      <c r="AL27" s="5"/>
      <c r="AM27" s="5"/>
      <c r="AN27" s="5"/>
      <c r="AO27" s="5"/>
      <c r="AP27" s="5"/>
    </row>
    <row r="28" spans="1:42" ht="11.25" customHeight="1">
      <c r="A28" s="5"/>
      <c r="B28" s="5"/>
      <c r="C28" s="5"/>
      <c r="D28" s="5"/>
      <c r="E28" s="5"/>
      <c r="F28" s="5"/>
      <c r="G28" s="5"/>
      <c r="H28" s="5"/>
      <c r="I28" s="5"/>
      <c r="J28" s="5"/>
      <c r="K28" s="5"/>
      <c r="L28" s="5"/>
      <c r="M28" s="5"/>
      <c r="N28" s="5"/>
      <c r="O28" s="5"/>
      <c r="P28" s="5"/>
      <c r="Q28" s="5"/>
      <c r="R28" s="5"/>
      <c r="S28" s="5"/>
      <c r="T28" s="5"/>
      <c r="U28" s="5"/>
      <c r="V28" s="5"/>
      <c r="W28" s="5"/>
      <c r="X28" s="5"/>
      <c r="Y28" s="5"/>
      <c r="Z28" s="5"/>
      <c r="AA28" s="5"/>
      <c r="AB28" s="5"/>
      <c r="AC28" s="5"/>
      <c r="AD28" s="5"/>
      <c r="AE28" s="5"/>
      <c r="AF28" s="5"/>
      <c r="AG28" s="5"/>
      <c r="AH28" s="5"/>
      <c r="AI28" s="5"/>
      <c r="AJ28" s="5"/>
      <c r="AK28" s="5"/>
      <c r="AL28" s="5"/>
      <c r="AM28" s="5"/>
      <c r="AN28" s="5"/>
      <c r="AO28" s="5"/>
      <c r="AP28" s="5"/>
    </row>
    <row r="29" spans="1:42" ht="11.25" customHeight="1">
      <c r="A29" s="5"/>
      <c r="B29" s="5"/>
      <c r="C29" s="5"/>
      <c r="D29" s="5"/>
      <c r="E29" s="5"/>
      <c r="F29" s="5"/>
      <c r="G29" s="5"/>
      <c r="H29" s="5"/>
      <c r="I29" s="5"/>
      <c r="J29" s="5"/>
      <c r="K29" s="5"/>
      <c r="L29" s="5"/>
      <c r="M29" s="5"/>
      <c r="N29" s="5"/>
      <c r="O29" s="5"/>
      <c r="P29" s="5"/>
      <c r="Q29" s="5"/>
      <c r="R29" s="5"/>
      <c r="S29" s="5"/>
      <c r="T29" s="5"/>
      <c r="U29" s="5"/>
      <c r="V29" s="5"/>
      <c r="W29" s="5"/>
      <c r="X29" s="5"/>
      <c r="Y29" s="5"/>
      <c r="Z29" s="5"/>
      <c r="AA29" s="5"/>
      <c r="AB29" s="5"/>
      <c r="AC29" s="5"/>
      <c r="AD29" s="5"/>
      <c r="AE29" s="5"/>
      <c r="AF29" s="5"/>
      <c r="AG29" s="5"/>
      <c r="AH29" s="5"/>
      <c r="AI29" s="5"/>
      <c r="AJ29" s="5"/>
      <c r="AK29" s="5"/>
      <c r="AL29" s="5"/>
      <c r="AM29" s="5"/>
      <c r="AN29" s="5"/>
      <c r="AO29" s="5"/>
      <c r="AP29" s="5"/>
    </row>
    <row r="30" spans="1:42" ht="11.25" customHeight="1">
      <c r="A30" s="5"/>
      <c r="B30" s="5"/>
      <c r="C30" s="5"/>
      <c r="D30" s="5"/>
      <c r="E30" s="5"/>
      <c r="F30" s="5"/>
      <c r="G30" s="5"/>
      <c r="H30" s="5"/>
      <c r="I30" s="5"/>
      <c r="J30" s="5"/>
      <c r="K30" s="5"/>
      <c r="L30" s="5"/>
      <c r="M30" s="5"/>
      <c r="N30" s="5"/>
      <c r="O30" s="5"/>
      <c r="P30" s="5"/>
      <c r="Q30" s="5"/>
      <c r="R30" s="5"/>
      <c r="S30" s="5"/>
      <c r="T30" s="5"/>
      <c r="U30" s="5"/>
      <c r="V30" s="5"/>
      <c r="W30" s="5"/>
      <c r="X30" s="5"/>
      <c r="Y30" s="5"/>
      <c r="Z30" s="5"/>
      <c r="AA30" s="5"/>
      <c r="AB30" s="5"/>
      <c r="AC30" s="5"/>
      <c r="AD30" s="5"/>
      <c r="AE30" s="5"/>
      <c r="AF30" s="5"/>
      <c r="AG30" s="5"/>
      <c r="AH30" s="5"/>
      <c r="AI30" s="5"/>
      <c r="AJ30" s="5"/>
      <c r="AK30" s="5"/>
      <c r="AL30" s="5"/>
      <c r="AM30" s="5"/>
      <c r="AN30" s="5"/>
      <c r="AO30" s="5"/>
      <c r="AP30" s="5"/>
    </row>
    <row r="31" spans="1:42" ht="11.25" customHeight="1">
      <c r="A31" s="5"/>
      <c r="B31" s="5"/>
      <c r="C31" s="5"/>
      <c r="D31" s="5"/>
      <c r="E31" s="5"/>
      <c r="F31" s="5"/>
      <c r="G31" s="5"/>
      <c r="H31" s="5"/>
      <c r="I31" s="5"/>
      <c r="J31" s="5"/>
      <c r="K31" s="5"/>
      <c r="L31" s="5"/>
      <c r="M31" s="5"/>
      <c r="N31" s="5"/>
      <c r="O31" s="5"/>
      <c r="P31" s="5"/>
      <c r="Q31" s="5"/>
      <c r="R31" s="5"/>
      <c r="S31" s="5"/>
      <c r="T31" s="5"/>
      <c r="U31" s="5"/>
      <c r="V31" s="5"/>
      <c r="W31" s="5"/>
      <c r="X31" s="5"/>
      <c r="Y31" s="5"/>
      <c r="Z31" s="5"/>
      <c r="AA31" s="5"/>
      <c r="AB31" s="5"/>
      <c r="AC31" s="5"/>
      <c r="AD31" s="5"/>
      <c r="AE31" s="5"/>
      <c r="AF31" s="5"/>
      <c r="AG31" s="5"/>
      <c r="AH31" s="5"/>
      <c r="AI31" s="5"/>
      <c r="AJ31" s="5"/>
      <c r="AK31" s="5"/>
      <c r="AL31" s="5"/>
      <c r="AM31" s="5"/>
      <c r="AN31" s="5"/>
      <c r="AO31" s="5"/>
      <c r="AP31" s="5"/>
    </row>
    <row r="32" spans="1:42" ht="11.25" customHeight="1">
      <c r="A32" s="5"/>
      <c r="B32" s="5"/>
      <c r="C32" s="5"/>
      <c r="D32" s="5"/>
      <c r="E32" s="5"/>
      <c r="F32" s="5"/>
      <c r="G32" s="5"/>
      <c r="H32" s="5"/>
      <c r="I32" s="5"/>
      <c r="J32" s="5"/>
      <c r="K32" s="5"/>
      <c r="L32" s="5"/>
      <c r="M32" s="5"/>
      <c r="N32" s="5"/>
      <c r="O32" s="5"/>
      <c r="P32" s="5"/>
      <c r="Q32" s="5"/>
      <c r="R32" s="5"/>
      <c r="S32" s="5"/>
      <c r="T32" s="5"/>
      <c r="U32" s="5"/>
      <c r="V32" s="5"/>
      <c r="W32" s="5"/>
      <c r="X32" s="5"/>
      <c r="Y32" s="5"/>
      <c r="Z32" s="5"/>
      <c r="AA32" s="5"/>
      <c r="AB32" s="5"/>
      <c r="AC32" s="5"/>
      <c r="AD32" s="5"/>
      <c r="AE32" s="5"/>
      <c r="AF32" s="5"/>
      <c r="AG32" s="5"/>
      <c r="AH32" s="5"/>
      <c r="AI32" s="5"/>
      <c r="AJ32" s="5"/>
      <c r="AK32" s="5"/>
      <c r="AL32" s="5"/>
      <c r="AM32" s="5"/>
      <c r="AN32" s="5"/>
      <c r="AO32" s="5"/>
      <c r="AP32" s="5"/>
    </row>
    <row r="33" spans="1:42" ht="11.25" customHeight="1">
      <c r="A33" s="5"/>
      <c r="B33" s="5"/>
      <c r="C33" s="5"/>
      <c r="D33" s="5"/>
      <c r="E33" s="5"/>
      <c r="F33" s="5"/>
      <c r="G33" s="5"/>
      <c r="H33" s="5"/>
      <c r="I33" s="5"/>
      <c r="J33" s="5"/>
      <c r="K33" s="5"/>
      <c r="L33" s="5"/>
      <c r="M33" s="5"/>
      <c r="N33" s="5"/>
      <c r="O33" s="5"/>
      <c r="P33" s="5"/>
      <c r="Q33" s="5"/>
      <c r="R33" s="5"/>
      <c r="S33" s="5"/>
      <c r="T33" s="5"/>
      <c r="U33" s="5"/>
      <c r="V33" s="5"/>
      <c r="W33" s="5"/>
      <c r="X33" s="5"/>
      <c r="Y33" s="5"/>
      <c r="Z33" s="5"/>
      <c r="AA33" s="5"/>
      <c r="AB33" s="5"/>
      <c r="AC33" s="5"/>
      <c r="AD33" s="5"/>
      <c r="AE33" s="5"/>
      <c r="AF33" s="5"/>
      <c r="AG33" s="5"/>
      <c r="AH33" s="5"/>
      <c r="AI33" s="5"/>
      <c r="AJ33" s="5"/>
      <c r="AK33" s="5"/>
      <c r="AL33" s="5"/>
      <c r="AM33" s="5"/>
      <c r="AN33" s="5"/>
      <c r="AO33" s="5"/>
      <c r="AP33" s="5"/>
    </row>
    <row r="34" spans="1:42" ht="11.25" customHeight="1">
      <c r="A34" s="5"/>
      <c r="B34" s="5"/>
      <c r="C34" s="5"/>
      <c r="D34" s="5"/>
      <c r="E34" s="5"/>
      <c r="F34" s="5"/>
      <c r="G34" s="5"/>
      <c r="H34" s="5"/>
      <c r="I34" s="5"/>
      <c r="J34" s="5"/>
      <c r="K34" s="5"/>
      <c r="L34" s="5"/>
      <c r="M34" s="5"/>
      <c r="N34" s="5"/>
      <c r="O34" s="5"/>
      <c r="P34" s="5"/>
      <c r="Q34" s="5"/>
      <c r="R34" s="5"/>
      <c r="S34" s="5"/>
      <c r="T34" s="5"/>
      <c r="U34" s="5"/>
      <c r="V34" s="5"/>
      <c r="W34" s="5"/>
      <c r="X34" s="5"/>
      <c r="Y34" s="5"/>
      <c r="Z34" s="5"/>
      <c r="AA34" s="5"/>
      <c r="AB34" s="5"/>
      <c r="AC34" s="5"/>
      <c r="AD34" s="5"/>
      <c r="AE34" s="5"/>
      <c r="AF34" s="5"/>
      <c r="AG34" s="5"/>
      <c r="AH34" s="5"/>
      <c r="AI34" s="5"/>
      <c r="AJ34" s="5"/>
      <c r="AK34" s="5"/>
      <c r="AL34" s="5"/>
      <c r="AM34" s="5"/>
      <c r="AN34" s="5"/>
      <c r="AO34" s="5"/>
      <c r="AP34" s="5"/>
    </row>
    <row r="35" spans="1:42" ht="11.25" customHeight="1">
      <c r="A35" s="5"/>
      <c r="B35" s="5"/>
      <c r="C35" s="5"/>
      <c r="D35" s="5"/>
      <c r="E35" s="5"/>
      <c r="F35" s="5"/>
      <c r="G35" s="5"/>
      <c r="H35" s="5"/>
      <c r="I35" s="5"/>
      <c r="J35" s="5"/>
      <c r="K35" s="5"/>
      <c r="L35" s="5"/>
      <c r="M35" s="5"/>
      <c r="N35" s="5"/>
      <c r="O35" s="5"/>
      <c r="P35" s="5"/>
      <c r="Q35" s="5"/>
      <c r="R35" s="5"/>
      <c r="S35" s="5"/>
      <c r="T35" s="5"/>
      <c r="U35" s="5"/>
      <c r="V35" s="5"/>
      <c r="W35" s="5"/>
      <c r="X35" s="5"/>
      <c r="Y35" s="5"/>
      <c r="Z35" s="5"/>
      <c r="AA35" s="5"/>
      <c r="AB35" s="5"/>
      <c r="AC35" s="5"/>
      <c r="AD35" s="5"/>
      <c r="AE35" s="5"/>
      <c r="AF35" s="5"/>
      <c r="AG35" s="5"/>
      <c r="AH35" s="5"/>
      <c r="AI35" s="5"/>
      <c r="AJ35" s="5"/>
      <c r="AK35" s="5"/>
      <c r="AL35" s="5"/>
      <c r="AM35" s="5"/>
      <c r="AN35" s="5"/>
      <c r="AO35" s="5"/>
      <c r="AP35" s="5"/>
    </row>
    <row r="36" spans="1:42" ht="11.25" customHeight="1">
      <c r="A36" s="5"/>
      <c r="B36" s="5"/>
      <c r="C36" s="5"/>
      <c r="D36" s="5"/>
      <c r="E36" s="5"/>
      <c r="F36" s="5"/>
      <c r="G36" s="5"/>
      <c r="H36" s="5"/>
      <c r="I36" s="5"/>
      <c r="J36" s="5"/>
      <c r="K36" s="5"/>
      <c r="L36" s="5"/>
      <c r="M36" s="5"/>
      <c r="N36" s="5"/>
      <c r="O36" s="5"/>
      <c r="P36" s="5"/>
      <c r="Q36" s="5"/>
      <c r="R36" s="5"/>
      <c r="S36" s="5"/>
      <c r="T36" s="5"/>
      <c r="U36" s="5"/>
      <c r="V36" s="5"/>
      <c r="W36" s="5"/>
      <c r="X36" s="5"/>
      <c r="Y36" s="5"/>
      <c r="Z36" s="5"/>
      <c r="AA36" s="5"/>
      <c r="AB36" s="5"/>
      <c r="AC36" s="5"/>
      <c r="AD36" s="5"/>
      <c r="AE36" s="5"/>
      <c r="AF36" s="5"/>
      <c r="AG36" s="5"/>
      <c r="AH36" s="5"/>
      <c r="AI36" s="5"/>
      <c r="AJ36" s="5"/>
      <c r="AK36" s="5"/>
      <c r="AL36" s="5"/>
      <c r="AM36" s="5"/>
      <c r="AN36" s="5"/>
      <c r="AO36" s="5"/>
      <c r="AP36" s="5"/>
    </row>
    <row r="37" spans="1:42" ht="11.25" customHeight="1">
      <c r="A37" s="5"/>
      <c r="B37" s="5"/>
      <c r="C37" s="5"/>
      <c r="D37" s="5"/>
      <c r="E37" s="5"/>
      <c r="F37" s="5"/>
      <c r="G37" s="5"/>
      <c r="H37" s="5"/>
      <c r="I37" s="5"/>
      <c r="J37" s="5"/>
      <c r="K37" s="5"/>
      <c r="L37" s="5"/>
      <c r="M37" s="5"/>
      <c r="N37" s="5"/>
      <c r="O37" s="5"/>
      <c r="P37" s="5"/>
      <c r="Q37" s="5"/>
      <c r="R37" s="5"/>
      <c r="S37" s="5"/>
      <c r="T37" s="5"/>
      <c r="U37" s="5"/>
      <c r="V37" s="5"/>
      <c r="W37" s="5"/>
      <c r="X37" s="5"/>
      <c r="Y37" s="5"/>
      <c r="Z37" s="5"/>
      <c r="AA37" s="5"/>
      <c r="AB37" s="5"/>
      <c r="AC37" s="5"/>
      <c r="AD37" s="5"/>
      <c r="AE37" s="5"/>
      <c r="AF37" s="5"/>
      <c r="AG37" s="5"/>
      <c r="AH37" s="5"/>
      <c r="AI37" s="5"/>
      <c r="AJ37" s="5"/>
      <c r="AK37" s="5"/>
      <c r="AL37" s="5"/>
      <c r="AM37" s="5"/>
      <c r="AN37" s="5"/>
      <c r="AO37" s="5"/>
      <c r="AP37" s="5"/>
    </row>
    <row r="38" spans="1:42" ht="11.25" customHeight="1">
      <c r="A38" s="5"/>
      <c r="B38" s="5"/>
      <c r="C38" s="5"/>
      <c r="D38" s="5"/>
      <c r="E38" s="5"/>
      <c r="F38" s="5"/>
      <c r="G38" s="5"/>
      <c r="H38" s="5"/>
      <c r="I38" s="5"/>
      <c r="J38" s="5"/>
      <c r="K38" s="5"/>
      <c r="L38" s="5"/>
      <c r="M38" s="5"/>
      <c r="N38" s="5"/>
      <c r="O38" s="5"/>
      <c r="P38" s="5"/>
      <c r="Q38" s="5"/>
      <c r="R38" s="5"/>
      <c r="S38" s="5"/>
      <c r="T38" s="5"/>
      <c r="U38" s="5"/>
      <c r="V38" s="5"/>
      <c r="W38" s="5"/>
      <c r="X38" s="5"/>
      <c r="Y38" s="5"/>
      <c r="Z38" s="5"/>
      <c r="AA38" s="5"/>
      <c r="AB38" s="5"/>
      <c r="AC38" s="5"/>
      <c r="AD38" s="5"/>
      <c r="AE38" s="5"/>
      <c r="AF38" s="5"/>
      <c r="AG38" s="5"/>
      <c r="AH38" s="5"/>
      <c r="AI38" s="5"/>
      <c r="AJ38" s="5"/>
      <c r="AK38" s="5"/>
      <c r="AL38" s="5"/>
      <c r="AM38" s="5"/>
      <c r="AN38" s="5"/>
      <c r="AO38" s="5"/>
      <c r="AP38" s="5"/>
    </row>
    <row r="39" spans="1:42" ht="11.25" customHeight="1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5"/>
      <c r="N39" s="5"/>
      <c r="O39" s="5"/>
      <c r="P39" s="5"/>
      <c r="Q39" s="5"/>
      <c r="R39" s="5"/>
      <c r="S39" s="5"/>
      <c r="T39" s="5"/>
      <c r="U39" s="5"/>
      <c r="V39" s="5"/>
      <c r="W39" s="5"/>
      <c r="X39" s="5"/>
      <c r="Y39" s="5"/>
      <c r="Z39" s="5"/>
      <c r="AA39" s="5"/>
      <c r="AB39" s="5"/>
      <c r="AC39" s="5"/>
      <c r="AD39" s="5"/>
      <c r="AE39" s="5"/>
      <c r="AF39" s="5"/>
      <c r="AG39" s="5"/>
      <c r="AH39" s="5"/>
      <c r="AI39" s="5"/>
      <c r="AJ39" s="5"/>
      <c r="AK39" s="5"/>
      <c r="AL39" s="5"/>
      <c r="AM39" s="5"/>
      <c r="AN39" s="5"/>
      <c r="AO39" s="5"/>
      <c r="AP39" s="5"/>
    </row>
    <row r="40" spans="1:42" ht="11.25" customHeight="1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  <c r="M40" s="5"/>
      <c r="N40" s="5"/>
      <c r="O40" s="5"/>
      <c r="P40" s="5"/>
      <c r="Q40" s="5"/>
      <c r="R40" s="5"/>
      <c r="S40" s="5"/>
      <c r="T40" s="5"/>
      <c r="U40" s="5"/>
      <c r="V40" s="5"/>
      <c r="W40" s="5"/>
      <c r="X40" s="5"/>
      <c r="Y40" s="5"/>
      <c r="Z40" s="5"/>
      <c r="AA40" s="5"/>
      <c r="AB40" s="5"/>
      <c r="AC40" s="5"/>
      <c r="AD40" s="5"/>
      <c r="AE40" s="5"/>
      <c r="AF40" s="5"/>
      <c r="AG40" s="5"/>
      <c r="AH40" s="5"/>
      <c r="AI40" s="5"/>
      <c r="AJ40" s="5"/>
      <c r="AK40" s="5"/>
      <c r="AL40" s="5"/>
      <c r="AM40" s="5"/>
      <c r="AN40" s="5"/>
      <c r="AO40" s="5"/>
      <c r="AP40" s="5"/>
    </row>
    <row r="41" spans="1:42" ht="11.25" customHeight="1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  <c r="M41" s="5"/>
      <c r="N41" s="5"/>
      <c r="O41" s="5"/>
      <c r="P41" s="5"/>
      <c r="Q41" s="5"/>
      <c r="R41" s="5"/>
      <c r="S41" s="5"/>
      <c r="T41" s="5"/>
      <c r="U41" s="5"/>
      <c r="V41" s="5"/>
      <c r="W41" s="5"/>
      <c r="X41" s="5"/>
      <c r="Y41" s="5"/>
      <c r="Z41" s="5"/>
      <c r="AA41" s="5"/>
      <c r="AB41" s="5"/>
      <c r="AC41" s="5"/>
      <c r="AD41" s="5"/>
      <c r="AE41" s="5"/>
      <c r="AF41" s="5"/>
      <c r="AG41" s="5"/>
      <c r="AH41" s="5"/>
      <c r="AI41" s="5"/>
      <c r="AJ41" s="5"/>
      <c r="AK41" s="5"/>
      <c r="AL41" s="5"/>
      <c r="AM41" s="5"/>
      <c r="AN41" s="5"/>
      <c r="AO41" s="5"/>
      <c r="AP41" s="5"/>
    </row>
    <row r="42" spans="1:42" ht="11.25" customHeight="1">
      <c r="A42" s="5"/>
      <c r="B42" s="5"/>
      <c r="C42" s="5"/>
      <c r="D42" s="5"/>
      <c r="E42" s="5"/>
      <c r="F42" s="5"/>
      <c r="G42" s="5"/>
      <c r="H42" s="5"/>
      <c r="I42" s="5"/>
      <c r="J42" s="5"/>
      <c r="K42" s="5"/>
      <c r="L42" s="5"/>
      <c r="M42" s="5"/>
      <c r="N42" s="5"/>
      <c r="O42" s="5"/>
      <c r="P42" s="5"/>
      <c r="Q42" s="5"/>
      <c r="R42" s="5"/>
      <c r="S42" s="5"/>
      <c r="T42" s="5"/>
      <c r="U42" s="5"/>
      <c r="V42" s="5"/>
      <c r="W42" s="5"/>
      <c r="X42" s="5"/>
      <c r="Y42" s="5"/>
      <c r="Z42" s="5"/>
      <c r="AA42" s="5"/>
      <c r="AB42" s="5"/>
      <c r="AC42" s="5"/>
      <c r="AD42" s="5"/>
      <c r="AE42" s="5"/>
      <c r="AF42" s="5"/>
      <c r="AG42" s="5"/>
      <c r="AH42" s="5"/>
      <c r="AI42" s="5"/>
      <c r="AJ42" s="5"/>
      <c r="AK42" s="5"/>
      <c r="AL42" s="5"/>
      <c r="AM42" s="5"/>
      <c r="AN42" s="5"/>
      <c r="AO42" s="5"/>
      <c r="AP42" s="5"/>
    </row>
    <row r="43" spans="1:42" ht="11.25" customHeight="1">
      <c r="A43" s="5"/>
      <c r="B43" s="5"/>
      <c r="C43" s="5"/>
      <c r="D43" s="5"/>
      <c r="E43" s="5"/>
      <c r="F43" s="5"/>
      <c r="G43" s="5"/>
      <c r="H43" s="5"/>
      <c r="I43" s="5"/>
      <c r="J43" s="5"/>
      <c r="K43" s="5"/>
      <c r="L43" s="5"/>
      <c r="M43" s="5"/>
      <c r="N43" s="5"/>
      <c r="O43" s="5"/>
      <c r="P43" s="5"/>
      <c r="Q43" s="5"/>
      <c r="R43" s="5"/>
      <c r="S43" s="5"/>
      <c r="T43" s="5"/>
      <c r="U43" s="5"/>
      <c r="V43" s="5"/>
      <c r="W43" s="5"/>
      <c r="X43" s="5"/>
      <c r="Y43" s="5"/>
      <c r="Z43" s="5"/>
      <c r="AA43" s="5"/>
      <c r="AB43" s="5"/>
      <c r="AC43" s="5"/>
      <c r="AD43" s="5"/>
      <c r="AE43" s="5"/>
      <c r="AF43" s="5"/>
      <c r="AG43" s="5"/>
      <c r="AH43" s="5"/>
      <c r="AI43" s="5"/>
      <c r="AJ43" s="5"/>
      <c r="AK43" s="5"/>
      <c r="AL43" s="5"/>
      <c r="AM43" s="5"/>
      <c r="AN43" s="5"/>
      <c r="AO43" s="5"/>
      <c r="AP43" s="5"/>
    </row>
    <row r="44" spans="1:42" ht="11.25" customHeight="1">
      <c r="A44" s="5"/>
      <c r="B44" s="5"/>
      <c r="C44" s="5"/>
      <c r="D44" s="5"/>
      <c r="E44" s="5"/>
      <c r="F44" s="5"/>
      <c r="G44" s="5"/>
      <c r="H44" s="5"/>
      <c r="I44" s="5"/>
      <c r="J44" s="5"/>
      <c r="K44" s="5"/>
      <c r="L44" s="5"/>
      <c r="M44" s="5"/>
      <c r="N44" s="5"/>
      <c r="O44" s="5"/>
      <c r="P44" s="5"/>
      <c r="Q44" s="5"/>
      <c r="R44" s="5"/>
      <c r="S44" s="5"/>
      <c r="T44" s="5"/>
      <c r="U44" s="5"/>
      <c r="V44" s="5"/>
      <c r="W44" s="5"/>
      <c r="X44" s="5"/>
      <c r="Y44" s="5"/>
      <c r="Z44" s="5"/>
      <c r="AA44" s="5"/>
      <c r="AB44" s="5"/>
      <c r="AC44" s="5"/>
      <c r="AD44" s="5"/>
      <c r="AE44" s="5"/>
      <c r="AF44" s="5"/>
      <c r="AG44" s="5"/>
      <c r="AH44" s="5"/>
      <c r="AI44" s="5"/>
      <c r="AJ44" s="5"/>
      <c r="AK44" s="5"/>
      <c r="AL44" s="5"/>
      <c r="AM44" s="5"/>
      <c r="AN44" s="5"/>
      <c r="AO44" s="5"/>
      <c r="AP44" s="5"/>
    </row>
    <row r="45" spans="1:42" ht="11.25" customHeight="1">
      <c r="A45" s="5"/>
      <c r="B45" s="5"/>
      <c r="C45" s="5"/>
      <c r="D45" s="5"/>
      <c r="E45" s="5"/>
      <c r="F45" s="5"/>
      <c r="G45" s="5"/>
      <c r="H45" s="5"/>
      <c r="I45" s="5"/>
      <c r="J45" s="5"/>
      <c r="K45" s="5"/>
      <c r="L45" s="5"/>
      <c r="M45" s="5"/>
      <c r="N45" s="5"/>
      <c r="O45" s="5"/>
      <c r="P45" s="5"/>
      <c r="Q45" s="5"/>
      <c r="R45" s="5"/>
      <c r="S45" s="5"/>
      <c r="T45" s="5"/>
      <c r="U45" s="5"/>
      <c r="V45" s="5"/>
      <c r="W45" s="5"/>
      <c r="X45" s="5"/>
      <c r="Y45" s="5"/>
      <c r="Z45" s="5"/>
      <c r="AA45" s="5"/>
      <c r="AB45" s="5"/>
      <c r="AC45" s="5"/>
      <c r="AD45" s="5"/>
      <c r="AE45" s="5"/>
      <c r="AF45" s="5"/>
      <c r="AG45" s="5"/>
      <c r="AH45" s="5"/>
      <c r="AI45" s="5"/>
      <c r="AJ45" s="5"/>
      <c r="AK45" s="5"/>
      <c r="AL45" s="5"/>
      <c r="AM45" s="5"/>
      <c r="AN45" s="5"/>
      <c r="AO45" s="5"/>
      <c r="AP45" s="5"/>
    </row>
    <row r="46" spans="1:42" ht="11.25" customHeight="1">
      <c r="A46" s="5"/>
      <c r="B46" s="5"/>
      <c r="C46" s="5"/>
      <c r="D46" s="5"/>
      <c r="E46" s="5"/>
      <c r="F46" s="5"/>
      <c r="G46" s="5"/>
      <c r="H46" s="5"/>
      <c r="I46" s="5"/>
      <c r="J46" s="5"/>
      <c r="K46" s="5"/>
      <c r="L46" s="5"/>
      <c r="M46" s="5"/>
      <c r="N46" s="5"/>
      <c r="O46" s="5"/>
      <c r="P46" s="5"/>
      <c r="Q46" s="5"/>
      <c r="R46" s="5"/>
      <c r="S46" s="5"/>
      <c r="T46" s="5"/>
      <c r="U46" s="5"/>
      <c r="V46" s="5"/>
      <c r="W46" s="5"/>
      <c r="X46" s="5"/>
      <c r="Y46" s="5"/>
      <c r="Z46" s="5"/>
      <c r="AA46" s="5"/>
      <c r="AB46" s="5"/>
      <c r="AC46" s="5"/>
      <c r="AD46" s="5"/>
      <c r="AE46" s="5"/>
      <c r="AF46" s="5"/>
      <c r="AG46" s="5"/>
      <c r="AH46" s="5"/>
      <c r="AI46" s="5"/>
      <c r="AJ46" s="5"/>
      <c r="AK46" s="5"/>
      <c r="AL46" s="5"/>
      <c r="AM46" s="5"/>
      <c r="AN46" s="5"/>
      <c r="AO46" s="5"/>
      <c r="AP46" s="5"/>
    </row>
    <row r="47" spans="1:42" ht="11.25" customHeight="1">
      <c r="A47" s="5"/>
      <c r="B47" s="5"/>
      <c r="C47" s="5"/>
      <c r="D47" s="5"/>
      <c r="E47" s="5"/>
      <c r="F47" s="5"/>
      <c r="G47" s="5"/>
      <c r="H47" s="5"/>
      <c r="I47" s="5"/>
      <c r="J47" s="5"/>
      <c r="K47" s="5"/>
      <c r="L47" s="5"/>
      <c r="M47" s="5"/>
      <c r="N47" s="5"/>
      <c r="O47" s="5"/>
      <c r="P47" s="5"/>
      <c r="Q47" s="5"/>
      <c r="R47" s="5"/>
      <c r="S47" s="5"/>
      <c r="T47" s="5"/>
      <c r="U47" s="5"/>
      <c r="V47" s="5"/>
      <c r="W47" s="5"/>
      <c r="X47" s="5"/>
      <c r="Y47" s="5"/>
      <c r="Z47" s="5"/>
      <c r="AA47" s="5"/>
      <c r="AB47" s="5"/>
      <c r="AC47" s="5"/>
      <c r="AD47" s="5"/>
      <c r="AE47" s="5"/>
      <c r="AF47" s="5"/>
      <c r="AG47" s="5"/>
      <c r="AH47" s="5"/>
      <c r="AI47" s="5"/>
      <c r="AJ47" s="5"/>
      <c r="AK47" s="5"/>
      <c r="AL47" s="5"/>
      <c r="AM47" s="5"/>
      <c r="AN47" s="5"/>
      <c r="AO47" s="5"/>
      <c r="AP47" s="5"/>
    </row>
    <row r="48" spans="1:42" ht="11.25" customHeight="1">
      <c r="A48" s="5"/>
      <c r="B48" s="5"/>
      <c r="C48" s="5"/>
      <c r="D48" s="5"/>
      <c r="E48" s="5"/>
      <c r="F48" s="5"/>
      <c r="G48" s="5"/>
      <c r="H48" s="5"/>
      <c r="I48" s="5"/>
      <c r="J48" s="5"/>
      <c r="K48" s="5"/>
      <c r="L48" s="5"/>
      <c r="M48" s="5"/>
      <c r="N48" s="5"/>
      <c r="O48" s="5"/>
      <c r="P48" s="5"/>
      <c r="Q48" s="5"/>
      <c r="R48" s="5"/>
      <c r="S48" s="5"/>
      <c r="T48" s="5"/>
      <c r="U48" s="5"/>
      <c r="V48" s="5"/>
      <c r="W48" s="5"/>
      <c r="X48" s="5"/>
      <c r="Y48" s="5"/>
      <c r="Z48" s="5"/>
      <c r="AA48" s="5"/>
      <c r="AB48" s="5"/>
      <c r="AC48" s="5"/>
      <c r="AD48" s="5"/>
      <c r="AE48" s="5"/>
      <c r="AF48" s="5"/>
      <c r="AG48" s="5"/>
      <c r="AH48" s="5"/>
      <c r="AI48" s="5"/>
      <c r="AJ48" s="5"/>
      <c r="AK48" s="5"/>
      <c r="AL48" s="5"/>
      <c r="AM48" s="5"/>
      <c r="AN48" s="5"/>
      <c r="AO48" s="5"/>
      <c r="AP48" s="5"/>
    </row>
    <row r="49" spans="1:42" ht="11.25" customHeight="1">
      <c r="A49" s="5"/>
      <c r="B49" s="5"/>
      <c r="C49" s="5"/>
      <c r="D49" s="5"/>
      <c r="E49" s="5"/>
      <c r="F49" s="5"/>
      <c r="G49" s="5"/>
      <c r="H49" s="5"/>
      <c r="I49" s="5"/>
      <c r="J49" s="5"/>
      <c r="K49" s="5"/>
      <c r="L49" s="5"/>
      <c r="M49" s="5"/>
      <c r="N49" s="5"/>
      <c r="O49" s="5"/>
      <c r="P49" s="5"/>
      <c r="Q49" s="5"/>
      <c r="R49" s="5"/>
      <c r="S49" s="5"/>
      <c r="T49" s="5"/>
      <c r="U49" s="5"/>
      <c r="V49" s="5"/>
      <c r="W49" s="5"/>
      <c r="X49" s="5"/>
      <c r="Y49" s="5"/>
      <c r="Z49" s="5"/>
      <c r="AA49" s="5"/>
      <c r="AB49" s="5"/>
      <c r="AC49" s="5"/>
      <c r="AD49" s="5"/>
      <c r="AE49" s="5"/>
      <c r="AF49" s="5"/>
      <c r="AG49" s="5"/>
      <c r="AH49" s="5"/>
      <c r="AI49" s="5"/>
      <c r="AJ49" s="5"/>
      <c r="AK49" s="5"/>
      <c r="AL49" s="5"/>
      <c r="AM49" s="5"/>
      <c r="AN49" s="5"/>
      <c r="AO49" s="5"/>
      <c r="AP49" s="5"/>
    </row>
    <row r="50" spans="1:42" ht="11.25" customHeight="1">
      <c r="A50" s="5"/>
      <c r="B50" s="5"/>
      <c r="C50" s="5"/>
      <c r="D50" s="5"/>
      <c r="E50" s="5"/>
      <c r="F50" s="5"/>
      <c r="G50" s="5"/>
      <c r="H50" s="5"/>
      <c r="I50" s="5"/>
      <c r="J50" s="5"/>
      <c r="K50" s="5"/>
      <c r="L50" s="5"/>
      <c r="M50" s="5"/>
      <c r="N50" s="5"/>
      <c r="O50" s="5"/>
      <c r="P50" s="5"/>
      <c r="Q50" s="5"/>
      <c r="R50" s="5"/>
      <c r="S50" s="5"/>
      <c r="T50" s="5"/>
      <c r="U50" s="5"/>
      <c r="V50" s="5"/>
      <c r="W50" s="5"/>
      <c r="X50" s="5"/>
      <c r="Y50" s="5"/>
      <c r="Z50" s="5"/>
      <c r="AA50" s="5"/>
      <c r="AB50" s="5"/>
      <c r="AC50" s="5"/>
      <c r="AD50" s="5"/>
      <c r="AE50" s="5"/>
      <c r="AF50" s="5"/>
      <c r="AG50" s="5"/>
      <c r="AH50" s="5"/>
      <c r="AI50" s="5"/>
      <c r="AJ50" s="5"/>
      <c r="AK50" s="5"/>
      <c r="AL50" s="5"/>
      <c r="AM50" s="5"/>
      <c r="AN50" s="5"/>
      <c r="AO50" s="5"/>
      <c r="AP50" s="5"/>
    </row>
    <row r="51" spans="1:42" ht="11.25" customHeight="1">
      <c r="A51" s="5"/>
      <c r="B51" s="5"/>
      <c r="C51" s="5"/>
      <c r="D51" s="5"/>
      <c r="E51" s="5"/>
      <c r="F51" s="5"/>
      <c r="G51" s="5"/>
      <c r="H51" s="5"/>
      <c r="I51" s="5"/>
      <c r="J51" s="5"/>
      <c r="K51" s="5"/>
      <c r="L51" s="5"/>
      <c r="M51" s="5"/>
      <c r="N51" s="5"/>
      <c r="O51" s="5"/>
      <c r="P51" s="5"/>
      <c r="Q51" s="5"/>
      <c r="R51" s="5"/>
      <c r="S51" s="5"/>
      <c r="T51" s="5"/>
      <c r="U51" s="5"/>
      <c r="V51" s="5"/>
      <c r="W51" s="5"/>
      <c r="X51" s="5"/>
      <c r="Y51" s="5"/>
      <c r="Z51" s="5"/>
      <c r="AA51" s="5"/>
      <c r="AB51" s="5"/>
      <c r="AC51" s="5"/>
      <c r="AD51" s="5"/>
      <c r="AE51" s="5"/>
      <c r="AF51" s="5"/>
      <c r="AG51" s="5"/>
      <c r="AH51" s="5"/>
      <c r="AI51" s="5"/>
      <c r="AJ51" s="5"/>
      <c r="AK51" s="5"/>
      <c r="AL51" s="5"/>
      <c r="AM51" s="5"/>
      <c r="AN51" s="5"/>
      <c r="AO51" s="5"/>
      <c r="AP51" s="5"/>
    </row>
    <row r="52" spans="1:42" ht="11.25" customHeight="1">
      <c r="A52" s="5"/>
      <c r="B52" s="5"/>
      <c r="C52" s="5"/>
      <c r="D52" s="5"/>
      <c r="E52" s="5"/>
      <c r="F52" s="5"/>
      <c r="G52" s="5"/>
      <c r="H52" s="5"/>
      <c r="I52" s="5"/>
      <c r="J52" s="5"/>
      <c r="K52" s="5"/>
      <c r="L52" s="5"/>
      <c r="M52" s="5"/>
      <c r="N52" s="5"/>
      <c r="O52" s="5"/>
      <c r="P52" s="5"/>
      <c r="Q52" s="5"/>
      <c r="R52" s="5"/>
      <c r="S52" s="5"/>
      <c r="T52" s="5"/>
      <c r="U52" s="5"/>
      <c r="V52" s="5"/>
      <c r="W52" s="5"/>
      <c r="X52" s="5"/>
      <c r="Y52" s="5"/>
      <c r="Z52" s="5"/>
      <c r="AA52" s="5"/>
      <c r="AB52" s="5"/>
      <c r="AC52" s="5"/>
      <c r="AD52" s="5"/>
      <c r="AE52" s="5"/>
      <c r="AF52" s="5"/>
      <c r="AG52" s="5"/>
      <c r="AH52" s="5"/>
      <c r="AI52" s="5"/>
      <c r="AJ52" s="5"/>
      <c r="AK52" s="5"/>
      <c r="AL52" s="5"/>
      <c r="AM52" s="5"/>
      <c r="AN52" s="5"/>
      <c r="AO52" s="5"/>
      <c r="AP52" s="5"/>
    </row>
    <row r="53" spans="1:42" ht="11.25" customHeight="1">
      <c r="A53" s="5"/>
      <c r="B53" s="5"/>
      <c r="C53" s="5"/>
      <c r="D53" s="5"/>
      <c r="E53" s="5"/>
      <c r="F53" s="5"/>
      <c r="G53" s="5"/>
      <c r="H53" s="5"/>
      <c r="I53" s="5"/>
      <c r="J53" s="5"/>
      <c r="K53" s="5"/>
      <c r="L53" s="5"/>
      <c r="M53" s="5"/>
      <c r="N53" s="5"/>
      <c r="O53" s="5"/>
      <c r="P53" s="5"/>
      <c r="Q53" s="5"/>
      <c r="R53" s="5"/>
      <c r="S53" s="5"/>
      <c r="T53" s="5"/>
      <c r="U53" s="5"/>
      <c r="V53" s="5"/>
      <c r="W53" s="5"/>
      <c r="X53" s="5"/>
      <c r="Y53" s="5"/>
      <c r="Z53" s="5"/>
      <c r="AA53" s="5"/>
      <c r="AB53" s="5"/>
      <c r="AC53" s="5"/>
      <c r="AD53" s="5"/>
      <c r="AE53" s="5"/>
      <c r="AF53" s="5"/>
      <c r="AG53" s="5"/>
      <c r="AH53" s="5"/>
      <c r="AI53" s="5"/>
      <c r="AJ53" s="5"/>
      <c r="AK53" s="5"/>
      <c r="AL53" s="5"/>
      <c r="AM53" s="5"/>
      <c r="AN53" s="5"/>
      <c r="AO53" s="5"/>
      <c r="AP53" s="5"/>
    </row>
    <row r="54" spans="1:42" ht="11.25" customHeight="1">
      <c r="A54" s="5"/>
      <c r="B54" s="5"/>
      <c r="C54" s="5"/>
      <c r="D54" s="5"/>
      <c r="E54" s="5"/>
      <c r="F54" s="5"/>
      <c r="G54" s="5"/>
      <c r="H54" s="5"/>
      <c r="I54" s="5"/>
      <c r="J54" s="5"/>
      <c r="K54" s="5"/>
      <c r="L54" s="5"/>
      <c r="M54" s="5"/>
      <c r="N54" s="5"/>
      <c r="O54" s="5"/>
      <c r="P54" s="5"/>
      <c r="Q54" s="5"/>
      <c r="R54" s="5"/>
      <c r="S54" s="5"/>
      <c r="T54" s="5"/>
      <c r="U54" s="5"/>
      <c r="V54" s="5"/>
      <c r="W54" s="5"/>
      <c r="X54" s="5"/>
      <c r="Y54" s="5"/>
      <c r="Z54" s="5"/>
      <c r="AA54" s="5"/>
      <c r="AB54" s="5"/>
      <c r="AC54" s="5"/>
      <c r="AD54" s="5"/>
      <c r="AE54" s="5"/>
      <c r="AF54" s="5"/>
      <c r="AG54" s="5"/>
      <c r="AH54" s="5"/>
      <c r="AI54" s="5"/>
      <c r="AJ54" s="5"/>
      <c r="AK54" s="5"/>
      <c r="AL54" s="5"/>
      <c r="AM54" s="5"/>
      <c r="AN54" s="5"/>
      <c r="AO54" s="5"/>
      <c r="AP54" s="5"/>
    </row>
    <row r="55" spans="1:42" ht="11.25" customHeight="1">
      <c r="A55" s="5"/>
      <c r="B55" s="5"/>
      <c r="C55" s="5"/>
      <c r="D55" s="5"/>
      <c r="E55" s="5"/>
      <c r="F55" s="5"/>
      <c r="G55" s="5"/>
      <c r="H55" s="5"/>
      <c r="I55" s="5"/>
      <c r="J55" s="5"/>
      <c r="K55" s="5"/>
      <c r="L55" s="5"/>
      <c r="M55" s="5"/>
      <c r="N55" s="5"/>
      <c r="O55" s="5"/>
      <c r="P55" s="5"/>
      <c r="Q55" s="5"/>
      <c r="R55" s="5"/>
      <c r="S55" s="5"/>
      <c r="T55" s="5"/>
      <c r="U55" s="5"/>
      <c r="V55" s="5"/>
      <c r="W55" s="5"/>
      <c r="X55" s="5"/>
      <c r="Y55" s="5"/>
      <c r="Z55" s="5"/>
      <c r="AA55" s="5"/>
      <c r="AB55" s="5"/>
      <c r="AC55" s="5"/>
      <c r="AD55" s="5"/>
      <c r="AE55" s="5"/>
      <c r="AF55" s="5"/>
      <c r="AG55" s="5"/>
      <c r="AH55" s="5"/>
      <c r="AI55" s="5"/>
      <c r="AJ55" s="5"/>
      <c r="AK55" s="5"/>
      <c r="AL55" s="5"/>
      <c r="AM55" s="5"/>
      <c r="AN55" s="5"/>
      <c r="AO55" s="5"/>
      <c r="AP55" s="5"/>
    </row>
    <row r="56" spans="1:42" ht="11.25" customHeight="1">
      <c r="A56" s="5"/>
      <c r="B56" s="5"/>
      <c r="C56" s="5"/>
      <c r="D56" s="5"/>
      <c r="E56" s="5"/>
      <c r="F56" s="5"/>
      <c r="G56" s="5"/>
      <c r="H56" s="5"/>
      <c r="I56" s="5"/>
      <c r="J56" s="5"/>
      <c r="K56" s="5"/>
      <c r="L56" s="5"/>
      <c r="M56" s="5"/>
      <c r="N56" s="5"/>
      <c r="O56" s="5"/>
      <c r="P56" s="5"/>
      <c r="Q56" s="5"/>
      <c r="R56" s="5"/>
      <c r="S56" s="5"/>
      <c r="T56" s="5"/>
      <c r="U56" s="5"/>
      <c r="V56" s="5"/>
      <c r="W56" s="5"/>
      <c r="X56" s="5"/>
      <c r="Y56" s="5"/>
      <c r="Z56" s="5"/>
      <c r="AA56" s="5"/>
      <c r="AB56" s="5"/>
      <c r="AC56" s="5"/>
      <c r="AD56" s="5"/>
      <c r="AE56" s="5"/>
      <c r="AF56" s="5"/>
      <c r="AG56" s="5"/>
      <c r="AH56" s="5"/>
      <c r="AI56" s="5"/>
      <c r="AJ56" s="5"/>
      <c r="AK56" s="5"/>
      <c r="AL56" s="5"/>
      <c r="AM56" s="5"/>
      <c r="AN56" s="5"/>
      <c r="AO56" s="5"/>
      <c r="AP56" s="5"/>
    </row>
    <row r="57" spans="1:42" ht="11.25" customHeight="1">
      <c r="A57" s="5"/>
      <c r="B57" s="5"/>
      <c r="C57" s="5"/>
      <c r="D57" s="5"/>
      <c r="E57" s="5"/>
      <c r="F57" s="5"/>
      <c r="G57" s="5"/>
      <c r="H57" s="5"/>
      <c r="I57" s="5"/>
      <c r="J57" s="5"/>
      <c r="K57" s="5"/>
      <c r="L57" s="5"/>
      <c r="M57" s="5"/>
      <c r="N57" s="5"/>
      <c r="O57" s="5"/>
      <c r="P57" s="5"/>
      <c r="Q57" s="5"/>
      <c r="R57" s="5"/>
      <c r="S57" s="5"/>
      <c r="T57" s="5"/>
      <c r="U57" s="5"/>
      <c r="V57" s="5"/>
      <c r="W57" s="5"/>
      <c r="X57" s="5"/>
      <c r="Y57" s="5"/>
      <c r="Z57" s="5"/>
      <c r="AA57" s="5"/>
      <c r="AB57" s="5"/>
      <c r="AC57" s="5"/>
      <c r="AD57" s="5"/>
      <c r="AE57" s="5"/>
      <c r="AF57" s="5"/>
      <c r="AG57" s="5"/>
      <c r="AH57" s="5"/>
      <c r="AI57" s="5"/>
      <c r="AJ57" s="5"/>
      <c r="AK57" s="5"/>
      <c r="AL57" s="5"/>
      <c r="AM57" s="5"/>
      <c r="AN57" s="5"/>
      <c r="AO57" s="5"/>
      <c r="AP57" s="5"/>
    </row>
    <row r="58" spans="1:42" ht="11.25" customHeight="1">
      <c r="A58" s="5"/>
      <c r="B58" s="5"/>
      <c r="C58" s="5"/>
      <c r="D58" s="5"/>
      <c r="E58" s="5"/>
      <c r="F58" s="5"/>
      <c r="G58" s="5"/>
      <c r="H58" s="5"/>
      <c r="I58" s="5"/>
      <c r="J58" s="5"/>
      <c r="K58" s="5"/>
      <c r="L58" s="5"/>
      <c r="M58" s="5"/>
      <c r="N58" s="5"/>
      <c r="O58" s="5"/>
      <c r="P58" s="5"/>
      <c r="Q58" s="5"/>
      <c r="R58" s="5"/>
      <c r="S58" s="5"/>
      <c r="T58" s="5"/>
      <c r="U58" s="5"/>
      <c r="V58" s="5"/>
      <c r="W58" s="5"/>
      <c r="X58" s="5"/>
      <c r="Y58" s="5"/>
      <c r="Z58" s="5"/>
      <c r="AA58" s="5"/>
      <c r="AB58" s="5"/>
      <c r="AC58" s="5"/>
      <c r="AD58" s="5"/>
      <c r="AE58" s="5"/>
      <c r="AF58" s="5"/>
      <c r="AG58" s="5"/>
      <c r="AH58" s="5"/>
      <c r="AI58" s="5"/>
      <c r="AJ58" s="5"/>
      <c r="AK58" s="5"/>
      <c r="AL58" s="5"/>
      <c r="AM58" s="5"/>
      <c r="AN58" s="5"/>
      <c r="AO58" s="5"/>
      <c r="AP58" s="5"/>
    </row>
    <row r="59" spans="1:42" ht="11.25" customHeight="1">
      <c r="A59" s="5"/>
      <c r="B59" s="5"/>
      <c r="C59" s="5"/>
      <c r="D59" s="5"/>
      <c r="E59" s="5"/>
      <c r="F59" s="5"/>
      <c r="G59" s="5"/>
      <c r="H59" s="5"/>
      <c r="I59" s="5"/>
      <c r="J59" s="5"/>
      <c r="K59" s="5"/>
      <c r="L59" s="5"/>
      <c r="M59" s="5"/>
      <c r="N59" s="5"/>
      <c r="O59" s="5"/>
      <c r="P59" s="5"/>
      <c r="Q59" s="5"/>
      <c r="R59" s="5"/>
      <c r="S59" s="5"/>
      <c r="T59" s="5"/>
      <c r="U59" s="5"/>
      <c r="V59" s="5"/>
      <c r="W59" s="5"/>
      <c r="X59" s="5"/>
      <c r="Y59" s="5"/>
      <c r="Z59" s="5"/>
      <c r="AA59" s="5"/>
      <c r="AB59" s="5"/>
      <c r="AC59" s="5"/>
      <c r="AD59" s="5"/>
      <c r="AE59" s="5"/>
      <c r="AF59" s="5"/>
      <c r="AG59" s="5"/>
      <c r="AH59" s="5"/>
      <c r="AI59" s="5"/>
      <c r="AJ59" s="5"/>
      <c r="AK59" s="5"/>
      <c r="AL59" s="5"/>
      <c r="AM59" s="5"/>
      <c r="AN59" s="5"/>
      <c r="AO59" s="5"/>
      <c r="AP59" s="5"/>
    </row>
    <row r="60" spans="1:42" ht="11.25" customHeight="1">
      <c r="A60" s="5"/>
      <c r="B60" s="5"/>
      <c r="C60" s="5"/>
      <c r="D60" s="5"/>
      <c r="E60" s="5"/>
      <c r="F60" s="5"/>
      <c r="G60" s="5"/>
      <c r="H60" s="5"/>
      <c r="I60" s="5"/>
      <c r="J60" s="5"/>
      <c r="K60" s="5"/>
      <c r="L60" s="5"/>
      <c r="M60" s="5"/>
      <c r="N60" s="5"/>
      <c r="O60" s="5"/>
      <c r="P60" s="5"/>
      <c r="Q60" s="5"/>
      <c r="R60" s="5"/>
      <c r="S60" s="5"/>
      <c r="T60" s="5"/>
      <c r="U60" s="5"/>
      <c r="V60" s="5"/>
      <c r="W60" s="5"/>
      <c r="X60" s="5"/>
      <c r="Y60" s="5"/>
      <c r="Z60" s="5"/>
      <c r="AA60" s="5"/>
      <c r="AB60" s="5"/>
      <c r="AC60" s="5"/>
      <c r="AD60" s="5"/>
      <c r="AE60" s="5"/>
      <c r="AF60" s="5"/>
      <c r="AG60" s="5"/>
      <c r="AH60" s="5"/>
      <c r="AI60" s="5"/>
      <c r="AJ60" s="5"/>
      <c r="AK60" s="5"/>
      <c r="AL60" s="5"/>
      <c r="AM60" s="5"/>
      <c r="AN60" s="5"/>
      <c r="AO60" s="5"/>
      <c r="AP60" s="5"/>
    </row>
    <row r="61" spans="1:42" ht="11.25" customHeight="1">
      <c r="A61" s="5"/>
      <c r="B61" s="5"/>
      <c r="C61" s="5"/>
      <c r="D61" s="5"/>
      <c r="E61" s="5"/>
      <c r="F61" s="5"/>
      <c r="G61" s="5"/>
      <c r="H61" s="5"/>
      <c r="I61" s="5"/>
      <c r="J61" s="5"/>
      <c r="K61" s="5"/>
      <c r="L61" s="5"/>
      <c r="M61" s="5"/>
      <c r="N61" s="5"/>
      <c r="O61" s="5"/>
      <c r="P61" s="5"/>
      <c r="Q61" s="5"/>
      <c r="R61" s="5"/>
      <c r="S61" s="5"/>
      <c r="T61" s="5"/>
      <c r="U61" s="5"/>
      <c r="V61" s="5"/>
      <c r="W61" s="5"/>
      <c r="X61" s="5"/>
      <c r="Y61" s="5"/>
      <c r="Z61" s="5"/>
      <c r="AA61" s="5"/>
      <c r="AB61" s="5"/>
      <c r="AC61" s="5"/>
      <c r="AD61" s="5"/>
      <c r="AE61" s="5"/>
      <c r="AF61" s="5"/>
      <c r="AG61" s="5"/>
      <c r="AH61" s="5"/>
      <c r="AI61" s="5"/>
      <c r="AJ61" s="5"/>
      <c r="AK61" s="5"/>
      <c r="AL61" s="5"/>
      <c r="AM61" s="5"/>
      <c r="AN61" s="5"/>
      <c r="AO61" s="5"/>
      <c r="AP61" s="5"/>
    </row>
    <row r="62" spans="1:42" ht="11.25" customHeight="1">
      <c r="A62" s="5"/>
      <c r="B62" s="5"/>
      <c r="C62" s="5"/>
      <c r="D62" s="5"/>
      <c r="E62" s="5"/>
      <c r="F62" s="5"/>
      <c r="G62" s="5"/>
      <c r="H62" s="5"/>
      <c r="I62" s="5"/>
      <c r="J62" s="5"/>
      <c r="K62" s="5"/>
      <c r="L62" s="5"/>
      <c r="M62" s="5"/>
      <c r="N62" s="5"/>
      <c r="O62" s="5"/>
      <c r="P62" s="5"/>
      <c r="Q62" s="5"/>
      <c r="R62" s="5"/>
      <c r="S62" s="5"/>
      <c r="T62" s="5"/>
      <c r="U62" s="5"/>
      <c r="V62" s="5"/>
      <c r="W62" s="5"/>
      <c r="X62" s="5"/>
      <c r="Y62" s="5"/>
      <c r="Z62" s="5"/>
      <c r="AA62" s="5"/>
      <c r="AB62" s="5"/>
      <c r="AC62" s="5"/>
      <c r="AD62" s="5"/>
      <c r="AE62" s="5"/>
      <c r="AF62" s="5"/>
      <c r="AG62" s="5"/>
      <c r="AH62" s="5"/>
      <c r="AI62" s="5"/>
      <c r="AJ62" s="5"/>
      <c r="AK62" s="5"/>
      <c r="AL62" s="5"/>
      <c r="AM62" s="5"/>
      <c r="AN62" s="5"/>
      <c r="AO62" s="5"/>
      <c r="AP62" s="5"/>
    </row>
    <row r="63" spans="1:42" ht="11.25" customHeight="1">
      <c r="A63" s="5"/>
      <c r="B63" s="5"/>
      <c r="C63" s="5"/>
      <c r="D63" s="5"/>
      <c r="E63" s="5"/>
      <c r="F63" s="5"/>
      <c r="G63" s="5"/>
      <c r="H63" s="5"/>
      <c r="I63" s="5"/>
      <c r="J63" s="5"/>
      <c r="K63" s="5"/>
      <c r="L63" s="5"/>
      <c r="M63" s="5"/>
      <c r="N63" s="5"/>
      <c r="O63" s="5"/>
      <c r="P63" s="5"/>
      <c r="Q63" s="5"/>
      <c r="R63" s="5"/>
      <c r="S63" s="5"/>
      <c r="T63" s="5"/>
      <c r="U63" s="5"/>
      <c r="V63" s="5"/>
      <c r="W63" s="5"/>
      <c r="X63" s="5"/>
      <c r="Y63" s="5"/>
      <c r="Z63" s="5"/>
      <c r="AA63" s="5"/>
      <c r="AB63" s="5"/>
      <c r="AC63" s="5"/>
      <c r="AD63" s="5"/>
      <c r="AE63" s="5"/>
      <c r="AF63" s="5"/>
      <c r="AG63" s="5"/>
      <c r="AH63" s="5"/>
      <c r="AI63" s="5"/>
      <c r="AJ63" s="5"/>
      <c r="AK63" s="5"/>
      <c r="AL63" s="5"/>
      <c r="AM63" s="5"/>
      <c r="AN63" s="5"/>
      <c r="AO63" s="5"/>
      <c r="AP63" s="5"/>
    </row>
    <row r="64" spans="1:42" ht="11.25" customHeight="1">
      <c r="A64" s="5"/>
      <c r="B64" s="5"/>
      <c r="C64" s="5"/>
      <c r="D64" s="5"/>
      <c r="E64" s="5"/>
      <c r="F64" s="5"/>
      <c r="G64" s="5"/>
      <c r="H64" s="5"/>
      <c r="I64" s="5"/>
      <c r="J64" s="5"/>
      <c r="K64" s="5"/>
      <c r="L64" s="5"/>
      <c r="M64" s="5"/>
      <c r="N64" s="5"/>
      <c r="O64" s="5"/>
      <c r="P64" s="5"/>
      <c r="Q64" s="5"/>
      <c r="R64" s="5"/>
      <c r="S64" s="5"/>
      <c r="T64" s="5"/>
      <c r="U64" s="5"/>
      <c r="V64" s="5"/>
      <c r="W64" s="5"/>
      <c r="X64" s="5"/>
      <c r="Y64" s="5"/>
      <c r="Z64" s="5"/>
      <c r="AA64" s="5"/>
      <c r="AB64" s="5"/>
      <c r="AC64" s="5"/>
      <c r="AD64" s="5"/>
      <c r="AE64" s="5"/>
      <c r="AF64" s="5"/>
      <c r="AG64" s="5"/>
      <c r="AH64" s="5"/>
      <c r="AI64" s="5"/>
      <c r="AJ64" s="5"/>
      <c r="AK64" s="5"/>
      <c r="AL64" s="5"/>
      <c r="AM64" s="5"/>
      <c r="AN64" s="5"/>
      <c r="AO64" s="5"/>
      <c r="AP64" s="5"/>
    </row>
    <row r="65" spans="1:42" ht="11.25" customHeight="1">
      <c r="A65" s="5"/>
      <c r="B65" s="5"/>
      <c r="C65" s="5"/>
      <c r="D65" s="5"/>
      <c r="E65" s="5"/>
      <c r="F65" s="5"/>
      <c r="G65" s="5"/>
      <c r="H65" s="5"/>
      <c r="I65" s="5"/>
      <c r="J65" s="5"/>
      <c r="K65" s="5"/>
      <c r="L65" s="5"/>
      <c r="M65" s="5"/>
      <c r="N65" s="5"/>
      <c r="O65" s="5"/>
      <c r="P65" s="5"/>
      <c r="Q65" s="5"/>
      <c r="R65" s="5"/>
      <c r="S65" s="5"/>
      <c r="T65" s="5"/>
      <c r="U65" s="5"/>
      <c r="V65" s="5"/>
      <c r="W65" s="5"/>
      <c r="X65" s="5"/>
      <c r="Y65" s="5"/>
      <c r="Z65" s="5"/>
      <c r="AA65" s="5"/>
      <c r="AB65" s="5"/>
      <c r="AC65" s="5"/>
      <c r="AD65" s="5"/>
      <c r="AE65" s="5"/>
      <c r="AF65" s="5"/>
      <c r="AG65" s="5"/>
      <c r="AH65" s="5"/>
      <c r="AI65" s="5"/>
      <c r="AJ65" s="5"/>
      <c r="AK65" s="5"/>
      <c r="AL65" s="5"/>
      <c r="AM65" s="5"/>
      <c r="AN65" s="5"/>
      <c r="AO65" s="5"/>
      <c r="AP65" s="5"/>
    </row>
    <row r="66" spans="1:42" ht="11.25" customHeight="1">
      <c r="A66" s="5"/>
      <c r="B66" s="5"/>
      <c r="C66" s="5"/>
      <c r="D66" s="5"/>
      <c r="E66" s="5"/>
      <c r="F66" s="5"/>
      <c r="G66" s="5"/>
      <c r="H66" s="5"/>
      <c r="I66" s="5"/>
      <c r="J66" s="5"/>
      <c r="K66" s="5"/>
      <c r="L66" s="5"/>
      <c r="M66" s="5"/>
      <c r="N66" s="5"/>
      <c r="O66" s="5"/>
      <c r="P66" s="5"/>
      <c r="Q66" s="5"/>
      <c r="R66" s="5"/>
      <c r="S66" s="5"/>
      <c r="T66" s="5"/>
      <c r="U66" s="5"/>
      <c r="V66" s="5"/>
      <c r="W66" s="5"/>
      <c r="X66" s="5"/>
      <c r="Y66" s="5"/>
      <c r="Z66" s="5"/>
      <c r="AA66" s="5"/>
      <c r="AB66" s="5"/>
      <c r="AC66" s="5"/>
      <c r="AD66" s="5"/>
      <c r="AE66" s="5"/>
      <c r="AF66" s="5"/>
      <c r="AG66" s="5"/>
      <c r="AH66" s="5"/>
      <c r="AI66" s="5"/>
      <c r="AJ66" s="5"/>
      <c r="AK66" s="5"/>
      <c r="AL66" s="5"/>
      <c r="AM66" s="5"/>
      <c r="AN66" s="5"/>
      <c r="AO66" s="5"/>
      <c r="AP66" s="5"/>
    </row>
    <row r="67" spans="1:42" ht="9.75" customHeight="1"/>
    <row r="68" spans="1:42" ht="9.75" customHeight="1"/>
    <row r="69" spans="1:42" ht="9.75" customHeight="1"/>
    <row r="70" spans="1:42" ht="9.75" customHeight="1"/>
    <row r="71" spans="1:42" ht="9.75" customHeight="1"/>
  </sheetData>
  <pageMargins left="0.70866141732283472" right="0.70866141732283472" top="0.74803149606299213" bottom="0.74803149606299213" header="0.31496062992125984" footer="0.31496062992125984"/>
  <pageSetup paperSize="9" scale="25" orientation="portrait"/>
  <headerFooter>
    <oddHeader>&amp;L&amp;"-,Regular"&amp;9&amp;K63656APage &amp;P of &amp;N&amp;C&amp;"-,Regular"&amp;9&amp;K63656A&amp;F&amp;R&amp;G</oddHeader>
    <oddFooter>&amp;LSheet: &amp;A&amp;RPrinted on &amp;D at &amp;T</oddFooter>
  </headerFooter>
  <customProperties>
    <customPr name="MMSheetType" r:id="rId1"/>
  </customProperties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sheetPr>
    <tabColor rgb="FF98C561"/>
    <pageSetUpPr fitToPage="1"/>
  </sheetPr>
  <dimension ref="A1:AQ71"/>
  <sheetViews>
    <sheetView showGridLines="0" zoomScale="80" workbookViewId="0">
      <selection activeCell="B26" sqref="B26"/>
    </sheetView>
  </sheetViews>
  <sheetFormatPr defaultColWidth="0" defaultRowHeight="12.75" customHeight="1" zeroHeight="1"/>
  <cols>
    <col min="1" max="1" width="8.6640625" style="31" customWidth="1"/>
    <col min="2" max="2" width="52.83203125" style="31" bestFit="1" customWidth="1"/>
    <col min="3" max="5" width="23.33203125" style="31" customWidth="1"/>
    <col min="6" max="9" width="8.6640625" style="31" hidden="1" customWidth="1"/>
    <col min="10" max="20" width="8.6640625" style="31" customWidth="1"/>
    <col min="21" max="21" width="51.6640625" style="31" customWidth="1"/>
    <col min="22" max="22" width="9" style="31" hidden="1" customWidth="1"/>
    <col min="23" max="43" width="8.6640625" style="31" customWidth="1"/>
    <col min="44" max="44" width="8.6640625" style="31" hidden="1" customWidth="1"/>
    <col min="45" max="16384" width="8.6640625" style="31" hidden="1"/>
  </cols>
  <sheetData>
    <row r="1" spans="1:43" s="44" customFormat="1" ht="25.9">
      <c r="A1" s="30" t="e">
        <f ca="1" xml:space="preserve"> RIGHT(CELL("filename", A1), LEN(CELL("filename", A1)) - SEARCH("]", CELL("filename", A1)))</f>
        <v>#VALUE!</v>
      </c>
      <c r="B1" s="42"/>
      <c r="C1" s="49"/>
      <c r="E1" s="38" t="str">
        <f>HYPERLINK("#Contents!A1","Go to contents")</f>
        <v>Go to contents</v>
      </c>
      <c r="G1" s="34"/>
      <c r="I1" s="34"/>
    </row>
    <row r="2" spans="1:43" ht="11.25" customHeight="1">
      <c r="A2" s="5"/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  <c r="AA2" s="5"/>
      <c r="AB2" s="5"/>
      <c r="AC2" s="5"/>
      <c r="AD2" s="5"/>
      <c r="AE2" s="5"/>
      <c r="AF2" s="5"/>
      <c r="AG2" s="5"/>
      <c r="AH2" s="5"/>
      <c r="AI2" s="5"/>
      <c r="AJ2" s="5"/>
      <c r="AK2" s="5"/>
      <c r="AL2" s="5"/>
      <c r="AM2" s="5"/>
      <c r="AN2" s="5"/>
      <c r="AO2" s="5"/>
      <c r="AP2" s="5"/>
      <c r="AQ2" s="5"/>
    </row>
    <row r="3" spans="1:43" ht="41.45">
      <c r="A3" s="5"/>
      <c r="B3" s="47" t="s">
        <v>200</v>
      </c>
      <c r="C3" s="39" t="s">
        <v>202</v>
      </c>
      <c r="D3" s="39" t="s">
        <v>203</v>
      </c>
      <c r="E3" s="39" t="s">
        <v>204</v>
      </c>
      <c r="F3" s="36"/>
      <c r="G3" s="36"/>
      <c r="H3" s="36"/>
      <c r="I3" s="36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5"/>
      <c r="Z3" s="5"/>
      <c r="AA3" s="5"/>
      <c r="AB3" s="5"/>
      <c r="AC3" s="5"/>
      <c r="AD3" s="5"/>
      <c r="AE3" s="5"/>
      <c r="AF3" s="5"/>
      <c r="AG3" s="5"/>
      <c r="AH3" s="5"/>
      <c r="AI3" s="5"/>
      <c r="AJ3" s="5"/>
      <c r="AK3" s="5"/>
      <c r="AL3" s="5"/>
      <c r="AM3" s="5"/>
      <c r="AN3" s="5"/>
      <c r="AO3" s="5"/>
      <c r="AP3" s="5"/>
      <c r="AQ3" s="5"/>
    </row>
    <row r="4" spans="1:43" ht="20.25" customHeight="1">
      <c r="A4" s="5"/>
      <c r="B4" s="41" t="s">
        <v>205</v>
      </c>
      <c r="C4" s="29">
        <f>OBXValues!F26</f>
        <v>442.01744141846035</v>
      </c>
      <c r="D4" s="29">
        <f>OBXValues!F26</f>
        <v>442.01744141846035</v>
      </c>
      <c r="E4" s="29"/>
      <c r="F4" s="27"/>
      <c r="G4" s="27"/>
      <c r="H4" s="27"/>
      <c r="I4" s="27"/>
      <c r="J4" s="5"/>
      <c r="K4" s="5"/>
      <c r="L4" s="5"/>
      <c r="M4" s="5"/>
      <c r="N4" s="5"/>
      <c r="U4" s="5"/>
      <c r="V4" s="5"/>
      <c r="W4" s="5"/>
      <c r="X4" s="5"/>
      <c r="Y4" s="5"/>
      <c r="Z4" s="5"/>
      <c r="AA4" s="5"/>
      <c r="AB4" s="5"/>
      <c r="AC4" s="5"/>
      <c r="AD4" s="5"/>
      <c r="AE4" s="5"/>
      <c r="AF4" s="5"/>
      <c r="AG4" s="5"/>
      <c r="AH4" s="5"/>
      <c r="AI4" s="5"/>
      <c r="AJ4" s="5"/>
      <c r="AK4" s="5"/>
      <c r="AL4" s="5"/>
      <c r="AM4" s="5"/>
      <c r="AN4" s="5"/>
      <c r="AO4" s="5"/>
      <c r="AP4" s="5"/>
      <c r="AQ4" s="5"/>
    </row>
    <row r="5" spans="1:43" ht="20.25" customHeight="1">
      <c r="A5" s="5"/>
      <c r="B5" s="41" t="s">
        <v>187</v>
      </c>
      <c r="C5" s="29">
        <f>OBXValues!F27</f>
        <v>16.295888084152416</v>
      </c>
      <c r="D5" s="29"/>
      <c r="E5" s="29">
        <f xml:space="preserve"> MAX(0,MIN(SUM(C$4:C4),SUM(C$4:C5)))+MIN(0,MAX(SUM(C$4:C4),SUM(C$4:C5)))</f>
        <v>442.01744141846035</v>
      </c>
      <c r="F5" s="28">
        <f xml:space="preserve"> MAX(0,MIN(SUM(C$4:C5),C5))</f>
        <v>16.295888084152416</v>
      </c>
      <c r="G5" s="28">
        <f t="shared" ref="G5:G17" si="0" xml:space="preserve"> -MAX(0,C5-F5)</f>
        <v>0</v>
      </c>
      <c r="H5" s="28">
        <f t="shared" ref="H5:H17" si="1" xml:space="preserve"> MAX(0,I5-C5)</f>
        <v>0</v>
      </c>
      <c r="I5" s="28">
        <f xml:space="preserve"> MIN(0,MAX(SUM(C$4:C5),C5))</f>
        <v>0</v>
      </c>
      <c r="J5" s="5"/>
      <c r="K5" s="5"/>
      <c r="L5" s="5"/>
      <c r="M5" s="5"/>
      <c r="N5" s="5"/>
      <c r="U5" s="5"/>
      <c r="V5" s="5"/>
      <c r="W5" s="5"/>
      <c r="X5" s="5"/>
      <c r="Y5" s="5"/>
      <c r="Z5" s="5"/>
      <c r="AA5" s="5"/>
      <c r="AB5" s="5"/>
      <c r="AC5" s="5"/>
      <c r="AD5" s="5"/>
      <c r="AE5" s="5"/>
      <c r="AF5" s="5"/>
      <c r="AG5" s="5"/>
      <c r="AH5" s="5"/>
      <c r="AI5" s="5"/>
      <c r="AJ5" s="5"/>
      <c r="AK5" s="5"/>
      <c r="AL5" s="5"/>
      <c r="AM5" s="5"/>
      <c r="AN5" s="5"/>
      <c r="AO5" s="5"/>
      <c r="AP5" s="5"/>
      <c r="AQ5" s="5"/>
    </row>
    <row r="6" spans="1:43" ht="20.25" customHeight="1">
      <c r="A6" s="5"/>
      <c r="B6" s="41" t="s">
        <v>188</v>
      </c>
      <c r="C6" s="29">
        <f>OBXValues!F28</f>
        <v>24.510630780972331</v>
      </c>
      <c r="D6" s="29"/>
      <c r="E6" s="29">
        <f xml:space="preserve"> MAX(0,MIN(SUM(C$4:C5),SUM(C$4:C6)))+MIN(0,MAX(SUM(C$4:C5),SUM(C$4:C6)))</f>
        <v>458.31332950261276</v>
      </c>
      <c r="F6" s="28">
        <f xml:space="preserve"> MAX(0,MIN(SUM(C$4:C6),C6))</f>
        <v>24.510630780972331</v>
      </c>
      <c r="G6" s="28">
        <f t="shared" si="0"/>
        <v>0</v>
      </c>
      <c r="H6" s="28">
        <f t="shared" si="1"/>
        <v>0</v>
      </c>
      <c r="I6" s="28">
        <f xml:space="preserve"> MIN(0,MAX(SUM(C$4:C6),C6))</f>
        <v>0</v>
      </c>
      <c r="J6" s="5"/>
      <c r="K6" s="5"/>
      <c r="L6" s="5"/>
      <c r="M6" s="5"/>
      <c r="N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  <c r="AO6" s="5"/>
      <c r="AP6" s="5"/>
      <c r="AQ6" s="5"/>
    </row>
    <row r="7" spans="1:43" ht="20.25" customHeight="1">
      <c r="A7" s="5"/>
      <c r="B7" s="41" t="s">
        <v>189</v>
      </c>
      <c r="C7" s="29">
        <f>OBXValues!F29</f>
        <v>-6.5141388781262259</v>
      </c>
      <c r="D7" s="29"/>
      <c r="E7" s="29">
        <f xml:space="preserve"> MAX(0,MIN(SUM(C$4:C6),SUM(C$4:C7)))+MIN(0,MAX(SUM(C$4:C6),SUM(C$4:C7)))</f>
        <v>476.30982140545888</v>
      </c>
      <c r="F7" s="28">
        <f xml:space="preserve"> MAX(0,MIN(SUM(C$4:C7),C7))</f>
        <v>0</v>
      </c>
      <c r="G7" s="28">
        <f t="shared" si="0"/>
        <v>0</v>
      </c>
      <c r="H7" s="28">
        <f t="shared" si="1"/>
        <v>6.5141388781262259</v>
      </c>
      <c r="I7" s="28">
        <f xml:space="preserve"> MIN(0,MAX(SUM(C$4:C7),C7))</f>
        <v>0</v>
      </c>
      <c r="J7" s="5"/>
      <c r="K7" s="5"/>
      <c r="L7" s="5"/>
      <c r="M7" s="5"/>
      <c r="N7" s="5"/>
      <c r="O7" s="5"/>
      <c r="P7" s="5"/>
      <c r="Q7" s="5"/>
      <c r="U7" s="5"/>
      <c r="V7" s="5"/>
      <c r="W7" s="5"/>
      <c r="X7" s="5"/>
      <c r="Y7" s="5"/>
      <c r="Z7" s="5"/>
      <c r="AA7" s="5"/>
      <c r="AB7" s="5"/>
      <c r="AC7" s="5"/>
      <c r="AD7" s="5"/>
      <c r="AE7" s="5"/>
      <c r="AF7" s="5"/>
      <c r="AG7" s="5"/>
      <c r="AH7" s="5"/>
      <c r="AI7" s="5"/>
      <c r="AJ7" s="5"/>
      <c r="AK7" s="5"/>
      <c r="AL7" s="5"/>
      <c r="AM7" s="5"/>
      <c r="AN7" s="5"/>
      <c r="AO7" s="5"/>
      <c r="AP7" s="5"/>
      <c r="AQ7" s="5"/>
    </row>
    <row r="8" spans="1:43" ht="20.25" customHeight="1">
      <c r="A8" s="5"/>
      <c r="B8" s="41" t="s">
        <v>190</v>
      </c>
      <c r="C8" s="29">
        <f>OBXValues!F30</f>
        <v>2.1934852971861171E-3</v>
      </c>
      <c r="D8" s="29"/>
      <c r="E8" s="29">
        <f xml:space="preserve"> MAX(0,MIN(SUM(C$4:C7),SUM(C$4:C8)))+MIN(0,MAX(SUM(C$4:C7),SUM(C$4:C8)))</f>
        <v>476.30982140545888</v>
      </c>
      <c r="F8" s="28">
        <f xml:space="preserve"> MAX(0,MIN(SUM(C$4:C8),C8))</f>
        <v>2.1934852971861171E-3</v>
      </c>
      <c r="G8" s="28">
        <f t="shared" si="0"/>
        <v>0</v>
      </c>
      <c r="H8" s="28">
        <f t="shared" si="1"/>
        <v>0</v>
      </c>
      <c r="I8" s="28">
        <f xml:space="preserve"> MIN(0,MAX(SUM(C$4:C8),C8))</f>
        <v>0</v>
      </c>
      <c r="J8" s="5"/>
      <c r="K8" s="5"/>
      <c r="L8" s="5"/>
      <c r="M8" s="5"/>
      <c r="N8" s="5"/>
      <c r="O8" s="5"/>
      <c r="P8" s="5"/>
      <c r="Q8" s="5"/>
      <c r="U8" s="5"/>
      <c r="V8" s="5"/>
      <c r="W8" s="5"/>
      <c r="X8" s="5"/>
      <c r="Y8" s="5"/>
      <c r="Z8" s="5"/>
      <c r="AA8" s="5"/>
      <c r="AB8" s="5"/>
      <c r="AC8" s="5"/>
      <c r="AD8" s="5"/>
      <c r="AE8" s="5"/>
      <c r="AF8" s="5"/>
      <c r="AG8" s="5"/>
      <c r="AH8" s="5"/>
      <c r="AI8" s="5"/>
      <c r="AJ8" s="5"/>
      <c r="AK8" s="5"/>
      <c r="AL8" s="5"/>
      <c r="AM8" s="5"/>
      <c r="AN8" s="5"/>
      <c r="AO8" s="5"/>
      <c r="AP8" s="5"/>
      <c r="AQ8" s="5"/>
    </row>
    <row r="9" spans="1:43" ht="20.25" customHeight="1">
      <c r="A9" s="5"/>
      <c r="B9" s="41" t="s">
        <v>209</v>
      </c>
      <c r="C9" s="29">
        <f>OBXValues!F31</f>
        <v>1.0853729385141311</v>
      </c>
      <c r="D9" s="29"/>
      <c r="E9" s="29">
        <f xml:space="preserve"> MAX(0,MIN(SUM(C$4:C8),SUM(C$4:C9)))+MIN(0,MAX(SUM(C$4:C8),SUM(C$4:C9)))</f>
        <v>476.31201489075607</v>
      </c>
      <c r="F9" s="28">
        <f xml:space="preserve"> MAX(0,MIN(SUM(C$4:C9),C9))</f>
        <v>1.0853729385141311</v>
      </c>
      <c r="G9" s="28">
        <f t="shared" si="0"/>
        <v>0</v>
      </c>
      <c r="H9" s="28">
        <f t="shared" si="1"/>
        <v>0</v>
      </c>
      <c r="I9" s="28">
        <f xml:space="preserve"> MIN(0,MAX(SUM(C$4:C9),C9))</f>
        <v>0</v>
      </c>
      <c r="J9" s="5"/>
      <c r="K9" s="5"/>
      <c r="L9" s="5"/>
      <c r="M9" s="5"/>
      <c r="N9" s="5"/>
      <c r="O9" s="5"/>
      <c r="P9" s="5"/>
      <c r="Q9" s="5"/>
      <c r="U9" s="5"/>
      <c r="V9" s="5"/>
      <c r="W9" s="5"/>
      <c r="X9" s="5"/>
      <c r="Y9" s="5"/>
      <c r="Z9" s="5"/>
      <c r="AA9" s="5"/>
      <c r="AB9" s="5"/>
      <c r="AC9" s="5"/>
      <c r="AD9" s="5"/>
      <c r="AE9" s="5"/>
      <c r="AF9" s="5"/>
      <c r="AG9" s="5"/>
      <c r="AH9" s="5"/>
      <c r="AI9" s="5"/>
      <c r="AJ9" s="5"/>
      <c r="AK9" s="5"/>
      <c r="AL9" s="5"/>
      <c r="AM9" s="5"/>
      <c r="AN9" s="5"/>
      <c r="AO9" s="5"/>
      <c r="AP9" s="5"/>
      <c r="AQ9" s="5"/>
    </row>
    <row r="10" spans="1:43" ht="20.25" customHeight="1">
      <c r="A10" s="5"/>
      <c r="B10" s="41" t="s">
        <v>192</v>
      </c>
      <c r="C10" s="29">
        <f>OBXValues!F32</f>
        <v>3.8288879331020285</v>
      </c>
      <c r="D10" s="29"/>
      <c r="E10" s="29">
        <f xml:space="preserve"> MAX(0,MIN(SUM(C$4:C9),SUM(C$4:C10)))+MIN(0,MAX(SUM(C$4:C9),SUM(C$4:C10)))</f>
        <v>477.3973878292702</v>
      </c>
      <c r="F10" s="28">
        <f xml:space="preserve"> MAX(0,MIN(SUM(C$4:C10),C10))</f>
        <v>3.8288879331020285</v>
      </c>
      <c r="G10" s="28">
        <f t="shared" si="0"/>
        <v>0</v>
      </c>
      <c r="H10" s="28">
        <f t="shared" si="1"/>
        <v>0</v>
      </c>
      <c r="I10" s="28">
        <f xml:space="preserve"> MIN(0,MAX(SUM(C$4:C10),C10))</f>
        <v>0</v>
      </c>
      <c r="J10" s="5"/>
      <c r="K10" s="5"/>
      <c r="L10" s="5"/>
      <c r="M10" s="5"/>
      <c r="N10" s="5"/>
      <c r="O10" s="5"/>
      <c r="P10" s="5"/>
      <c r="Q10" s="5"/>
      <c r="U10" s="5"/>
      <c r="V10" s="5"/>
      <c r="W10" s="5"/>
      <c r="X10" s="5"/>
      <c r="Y10" s="5"/>
      <c r="Z10" s="5"/>
      <c r="AA10" s="5"/>
      <c r="AB10" s="5"/>
      <c r="AC10" s="5"/>
      <c r="AD10" s="5"/>
      <c r="AE10" s="5"/>
      <c r="AF10" s="5"/>
      <c r="AG10" s="5"/>
      <c r="AH10" s="5"/>
      <c r="AI10" s="5"/>
      <c r="AJ10" s="5"/>
      <c r="AK10" s="5"/>
      <c r="AL10" s="5"/>
      <c r="AM10" s="5"/>
      <c r="AN10" s="5"/>
      <c r="AO10" s="5"/>
      <c r="AP10" s="5"/>
      <c r="AQ10" s="5"/>
    </row>
    <row r="11" spans="1:43" ht="20.25" customHeight="1">
      <c r="A11" s="5"/>
      <c r="B11" s="41" t="s">
        <v>193</v>
      </c>
      <c r="C11" s="29">
        <f>OBXValues!F33+OBXValues!F34</f>
        <v>5.7335937535429649</v>
      </c>
      <c r="D11" s="29"/>
      <c r="E11" s="29">
        <f xml:space="preserve"> MAX(0,MIN(SUM(C$4:C10),SUM(C$4:C11)))+MIN(0,MAX(SUM(C$4:C10),SUM(C$4:C11)))</f>
        <v>481.22627576237221</v>
      </c>
      <c r="F11" s="28">
        <f xml:space="preserve"> MAX(0,MIN(SUM(C$4:C11),C11))</f>
        <v>5.7335937535429649</v>
      </c>
      <c r="G11" s="28">
        <f t="shared" si="0"/>
        <v>0</v>
      </c>
      <c r="H11" s="28">
        <f t="shared" si="1"/>
        <v>0</v>
      </c>
      <c r="I11" s="28">
        <f xml:space="preserve"> MIN(0,MAX(SUM(C$4:C11),C11))</f>
        <v>0</v>
      </c>
      <c r="J11" s="5"/>
      <c r="K11" s="5"/>
      <c r="L11" s="5"/>
      <c r="M11" s="5"/>
      <c r="N11" s="5"/>
      <c r="O11" s="5"/>
      <c r="P11" s="5"/>
      <c r="Q11" s="5"/>
      <c r="U11" s="5"/>
      <c r="V11" s="5"/>
      <c r="W11" s="5"/>
      <c r="X11" s="5"/>
      <c r="Y11" s="5"/>
      <c r="Z11" s="5"/>
      <c r="AA11" s="5"/>
      <c r="AB11" s="5"/>
      <c r="AC11" s="5"/>
      <c r="AD11" s="5"/>
      <c r="AE11" s="5"/>
      <c r="AF11" s="5"/>
      <c r="AG11" s="5"/>
      <c r="AH11" s="5"/>
      <c r="AI11" s="5"/>
      <c r="AJ11" s="5"/>
      <c r="AK11" s="5"/>
      <c r="AL11" s="5"/>
      <c r="AM11" s="5"/>
      <c r="AN11" s="5"/>
      <c r="AO11" s="5"/>
      <c r="AP11" s="5"/>
      <c r="AQ11" s="5"/>
    </row>
    <row r="12" spans="1:43" ht="20.25" customHeight="1">
      <c r="A12" s="5"/>
      <c r="B12" s="41" t="s">
        <v>195</v>
      </c>
      <c r="C12" s="29">
        <f>OBXValues!F35</f>
        <v>7.1802710612233067</v>
      </c>
      <c r="D12" s="29"/>
      <c r="E12" s="29">
        <f xml:space="preserve"> MAX(0,MIN(SUM(C$4:C11),SUM(C$4:C12)))+MIN(0,MAX(SUM(C$4:C11),SUM(C$4:C12)))</f>
        <v>486.95986951591516</v>
      </c>
      <c r="F12" s="28">
        <f xml:space="preserve"> MAX(0,MIN(SUM(C$4:C12),C12))</f>
        <v>7.1802710612233067</v>
      </c>
      <c r="G12" s="28">
        <f t="shared" si="0"/>
        <v>0</v>
      </c>
      <c r="H12" s="28">
        <f t="shared" si="1"/>
        <v>0</v>
      </c>
      <c r="I12" s="28">
        <f xml:space="preserve"> MIN(0,MAX(SUM(C$4:C12),C12))</f>
        <v>0</v>
      </c>
      <c r="J12" s="5"/>
      <c r="K12" s="5"/>
      <c r="L12" s="5"/>
      <c r="M12" s="5"/>
      <c r="N12" s="5"/>
      <c r="O12" s="5"/>
      <c r="P12" s="5"/>
      <c r="Q12" s="5"/>
      <c r="U12" s="5"/>
      <c r="V12" s="5"/>
      <c r="W12" s="5"/>
      <c r="X12" s="5"/>
      <c r="Y12" s="5"/>
      <c r="Z12" s="5"/>
      <c r="AA12" s="5"/>
      <c r="AB12" s="5"/>
      <c r="AC12" s="5"/>
      <c r="AD12" s="5"/>
      <c r="AE12" s="5"/>
      <c r="AF12" s="5"/>
      <c r="AG12" s="5"/>
      <c r="AH12" s="5"/>
      <c r="AI12" s="5"/>
      <c r="AJ12" s="5"/>
      <c r="AK12" s="5"/>
      <c r="AL12" s="5"/>
      <c r="AM12" s="5"/>
      <c r="AN12" s="5"/>
      <c r="AO12" s="5"/>
      <c r="AP12" s="5"/>
      <c r="AQ12" s="5"/>
    </row>
    <row r="13" spans="1:43" ht="20.25" customHeight="1">
      <c r="A13" s="5"/>
      <c r="B13" s="41" t="s">
        <v>139</v>
      </c>
      <c r="C13" s="29">
        <f>OBXValues!F36</f>
        <v>41.702772263513751</v>
      </c>
      <c r="D13" s="29"/>
      <c r="E13" s="29">
        <f xml:space="preserve"> MAX(0,MIN(SUM(C$4:C12),SUM(C$4:C13)))+MIN(0,MAX(SUM(C$4:C12),SUM(C$4:C13)))</f>
        <v>494.14014057713848</v>
      </c>
      <c r="F13" s="28">
        <f xml:space="preserve"> MAX(0,MIN(SUM(C$4:C13),C13))</f>
        <v>41.702772263513751</v>
      </c>
      <c r="G13" s="28">
        <f t="shared" si="0"/>
        <v>0</v>
      </c>
      <c r="H13" s="28">
        <f t="shared" si="1"/>
        <v>0</v>
      </c>
      <c r="I13" s="28">
        <f xml:space="preserve"> MIN(0,MAX(SUM(C$4:C13),C13))</f>
        <v>0</v>
      </c>
      <c r="J13" s="5"/>
      <c r="K13" s="5"/>
      <c r="L13" s="5"/>
      <c r="M13" s="5"/>
      <c r="N13" s="5"/>
      <c r="O13" s="5"/>
      <c r="P13" s="5"/>
      <c r="Q13" s="5"/>
      <c r="U13" s="5"/>
      <c r="V13" s="5"/>
      <c r="W13" s="5"/>
      <c r="X13" s="5"/>
      <c r="Y13" s="5"/>
      <c r="Z13" s="5"/>
      <c r="AA13" s="5"/>
      <c r="AB13" s="5"/>
      <c r="AC13" s="5"/>
      <c r="AD13" s="5"/>
      <c r="AE13" s="5"/>
      <c r="AF13" s="5"/>
      <c r="AG13" s="5"/>
      <c r="AH13" s="5"/>
      <c r="AI13" s="5"/>
      <c r="AJ13" s="5"/>
      <c r="AK13" s="5"/>
      <c r="AL13" s="5"/>
      <c r="AM13" s="5"/>
      <c r="AN13" s="5"/>
      <c r="AO13" s="5"/>
      <c r="AP13" s="5"/>
      <c r="AQ13" s="5"/>
    </row>
    <row r="14" spans="1:43" ht="20.25" customHeight="1">
      <c r="A14" s="5"/>
      <c r="B14" s="41" t="s">
        <v>144</v>
      </c>
      <c r="C14" s="29">
        <f>OBXValues!F37</f>
        <v>5.1428760914754088</v>
      </c>
      <c r="D14" s="29"/>
      <c r="E14" s="29">
        <f xml:space="preserve"> MAX(0,MIN(SUM(C$4:C13),SUM(C$4:C14)))+MIN(0,MAX(SUM(C$4:C13),SUM(C$4:C14)))</f>
        <v>535.84291284065228</v>
      </c>
      <c r="F14" s="28">
        <f xml:space="preserve"> MAX(0,MIN(SUM(C$4:C14),C14))</f>
        <v>5.1428760914754088</v>
      </c>
      <c r="G14" s="28">
        <f t="shared" si="0"/>
        <v>0</v>
      </c>
      <c r="H14" s="28">
        <f t="shared" si="1"/>
        <v>0</v>
      </c>
      <c r="I14" s="28">
        <f xml:space="preserve"> MIN(0,MAX(SUM(C$4:C14),C14))</f>
        <v>0</v>
      </c>
      <c r="J14" s="5"/>
      <c r="K14" s="5"/>
      <c r="L14" s="5"/>
      <c r="M14" s="5"/>
      <c r="N14" s="5"/>
      <c r="O14" s="5"/>
      <c r="P14" s="5"/>
      <c r="Q14" s="5"/>
      <c r="U14" s="5"/>
      <c r="V14" s="5"/>
      <c r="W14" s="5"/>
      <c r="X14" s="5"/>
      <c r="Y14" s="5"/>
      <c r="Z14" s="5"/>
      <c r="AA14" s="5"/>
      <c r="AB14" s="5"/>
      <c r="AC14" s="5"/>
      <c r="AD14" s="5"/>
      <c r="AE14" s="5"/>
      <c r="AF14" s="5"/>
      <c r="AG14" s="5"/>
      <c r="AH14" s="5"/>
      <c r="AI14" s="5"/>
      <c r="AJ14" s="5"/>
      <c r="AK14" s="5"/>
      <c r="AL14" s="5"/>
      <c r="AM14" s="5"/>
      <c r="AN14" s="5"/>
      <c r="AO14" s="5"/>
      <c r="AP14" s="5"/>
      <c r="AQ14" s="5"/>
    </row>
    <row r="15" spans="1:43" ht="20.25" customHeight="1">
      <c r="A15" s="5"/>
      <c r="B15" s="41" t="s">
        <v>55</v>
      </c>
      <c r="C15" s="29">
        <f>OBXValues!F38</f>
        <v>-2.1884566603563109</v>
      </c>
      <c r="D15" s="29"/>
      <c r="E15" s="29">
        <f xml:space="preserve"> MAX(0,MIN(SUM(C$4:C14),SUM(C$4:C15)))+MIN(0,MAX(SUM(C$4:C14),SUM(C$4:C15)))</f>
        <v>538.79733227177132</v>
      </c>
      <c r="F15" s="28">
        <f xml:space="preserve"> MAX(0,MIN(SUM(C$4:C15),C15))</f>
        <v>0</v>
      </c>
      <c r="G15" s="28">
        <f t="shared" si="0"/>
        <v>0</v>
      </c>
      <c r="H15" s="28">
        <f t="shared" si="1"/>
        <v>2.1884566603563109</v>
      </c>
      <c r="I15" s="28">
        <f xml:space="preserve"> MIN(0,MAX(SUM(C$4:C15),C15))</f>
        <v>0</v>
      </c>
      <c r="J15" s="5"/>
      <c r="K15" s="5"/>
      <c r="L15" s="5"/>
      <c r="M15" s="5"/>
      <c r="N15" s="5"/>
      <c r="O15" s="5"/>
      <c r="P15" s="5"/>
      <c r="Q15" s="5"/>
      <c r="U15" s="5"/>
      <c r="V15" s="5"/>
      <c r="W15" s="5"/>
      <c r="X15" s="5"/>
      <c r="Y15" s="5"/>
      <c r="Z15" s="5"/>
      <c r="AA15" s="5"/>
      <c r="AB15" s="5"/>
      <c r="AC15" s="5"/>
      <c r="AD15" s="5"/>
      <c r="AE15" s="5"/>
      <c r="AF15" s="5"/>
      <c r="AG15" s="5"/>
      <c r="AH15" s="5"/>
      <c r="AI15" s="5"/>
      <c r="AJ15" s="5"/>
      <c r="AK15" s="5"/>
      <c r="AL15" s="5"/>
      <c r="AM15" s="5"/>
      <c r="AN15" s="5"/>
      <c r="AO15" s="5"/>
      <c r="AP15" s="5"/>
      <c r="AQ15" s="5"/>
    </row>
    <row r="16" spans="1:43" ht="20.25" customHeight="1">
      <c r="A16" s="5"/>
      <c r="B16" s="41" t="s">
        <v>159</v>
      </c>
      <c r="C16" s="29">
        <f>OBXValues!F39</f>
        <v>15.422130168538143</v>
      </c>
      <c r="D16" s="29"/>
      <c r="E16" s="29">
        <f xml:space="preserve"> MAX(0,MIN(SUM(C$4:C15),SUM(C$4:C16)))+MIN(0,MAX(SUM(C$4:C15),SUM(C$4:C16)))</f>
        <v>538.79733227177132</v>
      </c>
      <c r="F16" s="28">
        <f xml:space="preserve"> MAX(0,MIN(SUM(C$4:C16),C16))</f>
        <v>15.422130168538143</v>
      </c>
      <c r="G16" s="28">
        <f t="shared" si="0"/>
        <v>0</v>
      </c>
      <c r="H16" s="28">
        <f t="shared" si="1"/>
        <v>0</v>
      </c>
      <c r="I16" s="28">
        <f xml:space="preserve"> MIN(0,MAX(SUM(C$4:C16),C16))</f>
        <v>0</v>
      </c>
      <c r="J16" s="5"/>
      <c r="K16" s="5"/>
      <c r="L16" s="5"/>
      <c r="M16" s="5"/>
      <c r="N16" s="5"/>
      <c r="O16" s="5"/>
      <c r="P16" s="5"/>
      <c r="Q16" s="5"/>
      <c r="U16" s="5"/>
      <c r="V16" s="5"/>
      <c r="W16" s="5"/>
      <c r="X16" s="5"/>
      <c r="Y16" s="5"/>
      <c r="Z16" s="5"/>
      <c r="AA16" s="5"/>
      <c r="AB16" s="5"/>
      <c r="AC16" s="5"/>
      <c r="AD16" s="5"/>
      <c r="AE16" s="5"/>
      <c r="AF16" s="5"/>
      <c r="AG16" s="5"/>
      <c r="AH16" s="5"/>
      <c r="AI16" s="5"/>
      <c r="AJ16" s="5"/>
      <c r="AK16" s="5"/>
      <c r="AL16" s="5"/>
      <c r="AM16" s="5"/>
      <c r="AN16" s="5"/>
      <c r="AO16" s="5"/>
      <c r="AP16" s="5"/>
      <c r="AQ16" s="5"/>
    </row>
    <row r="17" spans="1:43" ht="20.25" customHeight="1">
      <c r="A17" s="5"/>
      <c r="B17" s="41" t="s">
        <v>163</v>
      </c>
      <c r="C17" s="29">
        <f>OBXValues!F40</f>
        <v>-1.0756968807123539</v>
      </c>
      <c r="D17" s="29"/>
      <c r="E17" s="29">
        <f xml:space="preserve"> MAX(0,MIN(SUM(C$4:C16),SUM(C$4:C17)))+MIN(0,MAX(SUM(C$4:C16),SUM(C$4:C17)))</f>
        <v>553.14376555959711</v>
      </c>
      <c r="F17" s="28">
        <f xml:space="preserve"> MAX(0,MIN(SUM(C$4:C17),C17))</f>
        <v>0</v>
      </c>
      <c r="G17" s="28">
        <f t="shared" si="0"/>
        <v>0</v>
      </c>
      <c r="H17" s="28">
        <f t="shared" si="1"/>
        <v>1.0756968807123539</v>
      </c>
      <c r="I17" s="28">
        <f xml:space="preserve"> MIN(0,MAX(SUM(C$4:C17),C17))</f>
        <v>0</v>
      </c>
      <c r="J17" s="5"/>
      <c r="K17" s="5"/>
      <c r="L17" s="5"/>
      <c r="M17" s="5"/>
      <c r="N17" s="5"/>
      <c r="O17" s="5"/>
      <c r="P17" s="5"/>
      <c r="Q17" s="5"/>
      <c r="U17" s="5"/>
      <c r="V17" s="5"/>
      <c r="W17" s="5"/>
      <c r="X17" s="5"/>
      <c r="Y17" s="5"/>
      <c r="Z17" s="5"/>
      <c r="AA17" s="5"/>
      <c r="AB17" s="5"/>
      <c r="AC17" s="5"/>
      <c r="AD17" s="5"/>
      <c r="AE17" s="5"/>
      <c r="AF17" s="5"/>
      <c r="AG17" s="5"/>
      <c r="AH17" s="5"/>
      <c r="AI17" s="5"/>
      <c r="AJ17" s="5"/>
      <c r="AK17" s="5"/>
      <c r="AL17" s="5"/>
      <c r="AM17" s="5"/>
      <c r="AN17" s="5"/>
      <c r="AO17" s="5"/>
      <c r="AP17" s="5"/>
      <c r="AQ17" s="5"/>
    </row>
    <row r="18" spans="1:43" ht="20.25" customHeight="1">
      <c r="A18" s="5"/>
      <c r="B18" s="41" t="s">
        <v>51</v>
      </c>
      <c r="C18" s="29"/>
      <c r="D18" s="29">
        <f>SUM(C4:C17)</f>
        <v>553.14376555959711</v>
      </c>
      <c r="E18" s="29"/>
      <c r="F18" s="28"/>
      <c r="G18" s="28"/>
      <c r="H18" s="28"/>
      <c r="I18" s="28"/>
      <c r="J18" s="5"/>
      <c r="K18" s="5"/>
      <c r="L18" s="5"/>
      <c r="M18" s="5"/>
      <c r="N18" s="5"/>
      <c r="O18" s="5"/>
      <c r="P18" s="5"/>
      <c r="Q18" s="5"/>
      <c r="U18" s="5"/>
      <c r="V18" s="5"/>
      <c r="W18" s="5"/>
      <c r="X18" s="5"/>
      <c r="Y18" s="5"/>
      <c r="Z18" s="5"/>
      <c r="AA18" s="5"/>
      <c r="AB18" s="5"/>
      <c r="AC18" s="5"/>
      <c r="AD18" s="5"/>
      <c r="AE18" s="5"/>
      <c r="AF18" s="5"/>
      <c r="AG18" s="5"/>
      <c r="AH18" s="5"/>
      <c r="AI18" s="5"/>
      <c r="AJ18" s="5"/>
      <c r="AK18" s="5"/>
      <c r="AL18" s="5"/>
      <c r="AM18" s="5"/>
      <c r="AN18" s="5"/>
      <c r="AO18" s="5"/>
      <c r="AP18" s="5"/>
      <c r="AQ18" s="5"/>
    </row>
    <row r="19" spans="1:43" ht="11.25" customHeight="1">
      <c r="A19" s="5"/>
      <c r="B19" s="5"/>
      <c r="C19" s="5"/>
      <c r="D19" s="5"/>
      <c r="E19" s="5"/>
      <c r="F19" s="5"/>
      <c r="G19" s="5"/>
      <c r="H19" s="5"/>
      <c r="I19" s="5"/>
      <c r="J19" s="5"/>
      <c r="K19" s="5"/>
      <c r="L19" s="5"/>
      <c r="M19" s="5"/>
      <c r="N19" s="5"/>
      <c r="O19" s="5"/>
      <c r="P19" s="5"/>
      <c r="Q19" s="5"/>
      <c r="R19" s="5"/>
      <c r="S19" s="5"/>
      <c r="T19" s="5"/>
      <c r="U19" s="5"/>
      <c r="V19" s="5"/>
      <c r="W19" s="5"/>
      <c r="X19" s="5"/>
      <c r="Y19" s="5"/>
      <c r="Z19" s="5"/>
      <c r="AA19" s="5"/>
      <c r="AB19" s="5"/>
      <c r="AC19" s="5"/>
      <c r="AD19" s="5"/>
      <c r="AE19" s="5"/>
      <c r="AF19" s="5"/>
      <c r="AG19" s="5"/>
      <c r="AH19" s="5"/>
      <c r="AI19" s="5"/>
      <c r="AJ19" s="5"/>
      <c r="AK19" s="5"/>
      <c r="AL19" s="5"/>
      <c r="AM19" s="5"/>
      <c r="AN19" s="5"/>
      <c r="AO19" s="5"/>
      <c r="AP19" s="5"/>
      <c r="AQ19" s="5"/>
    </row>
    <row r="20" spans="1:43" ht="11.25" customHeight="1">
      <c r="A20" s="5"/>
      <c r="B20" s="31" t="s">
        <v>207</v>
      </c>
      <c r="C20" s="5">
        <f>OBXValues!F41</f>
        <v>553.14376555959711</v>
      </c>
      <c r="D20" s="5"/>
      <c r="E20" s="5"/>
      <c r="F20" s="5"/>
      <c r="G20" s="5"/>
      <c r="H20" s="5"/>
      <c r="I20" s="5"/>
      <c r="J20" s="5"/>
      <c r="K20" s="5"/>
      <c r="L20" s="5"/>
      <c r="M20" s="5"/>
      <c r="N20" s="5"/>
      <c r="O20" s="5"/>
      <c r="P20" s="5"/>
      <c r="Q20" s="5"/>
      <c r="R20" s="5"/>
      <c r="S20" s="5"/>
      <c r="T20" s="5"/>
      <c r="U20" s="5"/>
      <c r="V20" s="5"/>
      <c r="W20" s="5"/>
      <c r="X20" s="5"/>
      <c r="Y20" s="5"/>
      <c r="Z20" s="5"/>
      <c r="AA20" s="5"/>
      <c r="AB20" s="5"/>
      <c r="AC20" s="5"/>
      <c r="AD20" s="5"/>
      <c r="AE20" s="5"/>
      <c r="AF20" s="5"/>
      <c r="AG20" s="5"/>
      <c r="AH20" s="5"/>
      <c r="AI20" s="5"/>
      <c r="AJ20" s="5"/>
      <c r="AK20" s="5"/>
      <c r="AL20" s="5"/>
      <c r="AM20" s="5"/>
      <c r="AN20" s="5"/>
      <c r="AO20" s="5"/>
      <c r="AP20" s="5"/>
      <c r="AQ20" s="5"/>
    </row>
    <row r="21" spans="1:43" ht="11.25" customHeight="1">
      <c r="A21" s="5"/>
      <c r="B21" s="5" t="s">
        <v>208</v>
      </c>
      <c r="C21" s="5" t="b">
        <f xml:space="preserve"> IF( C20 = D18, TRUE(), FALSE())</f>
        <v>1</v>
      </c>
      <c r="D21" s="5"/>
      <c r="E21" s="5"/>
      <c r="F21" s="5"/>
      <c r="G21" s="5"/>
      <c r="H21" s="5"/>
      <c r="I21" s="5"/>
      <c r="J21" s="5"/>
      <c r="K21" s="5"/>
      <c r="L21" s="5"/>
      <c r="M21" s="5"/>
      <c r="N21" s="5"/>
      <c r="O21" s="5"/>
      <c r="P21" s="5"/>
      <c r="Q21" s="5"/>
      <c r="R21" s="5"/>
      <c r="S21" s="5"/>
      <c r="T21" s="5"/>
      <c r="U21" s="5"/>
      <c r="V21" s="5"/>
      <c r="W21" s="5"/>
      <c r="X21" s="5"/>
      <c r="Y21" s="5"/>
      <c r="Z21" s="5"/>
      <c r="AA21" s="5"/>
      <c r="AB21" s="5"/>
      <c r="AC21" s="5"/>
      <c r="AD21" s="5"/>
      <c r="AE21" s="5"/>
      <c r="AF21" s="5"/>
      <c r="AG21" s="5"/>
      <c r="AH21" s="5"/>
      <c r="AI21" s="5"/>
      <c r="AJ21" s="5"/>
      <c r="AK21" s="5"/>
      <c r="AL21" s="5"/>
      <c r="AM21" s="5"/>
      <c r="AN21" s="5"/>
      <c r="AO21" s="5"/>
      <c r="AP21" s="5"/>
      <c r="AQ21" s="5"/>
    </row>
    <row r="22" spans="1:43" ht="11.25" customHeight="1">
      <c r="A22" s="5"/>
      <c r="B22" s="5"/>
      <c r="C22" s="5"/>
      <c r="D22" s="5"/>
      <c r="E22" s="5"/>
      <c r="F22" s="5"/>
      <c r="G22" s="5"/>
      <c r="H22" s="5"/>
      <c r="I22" s="5"/>
      <c r="J22" s="5"/>
      <c r="K22" s="5"/>
      <c r="L22" s="5"/>
      <c r="M22" s="5"/>
      <c r="N22" s="5"/>
      <c r="O22" s="5"/>
      <c r="P22" s="5"/>
      <c r="Q22" s="5"/>
      <c r="R22" s="5"/>
      <c r="S22" s="5"/>
      <c r="T22" s="5"/>
      <c r="U22" s="5"/>
      <c r="V22" s="5"/>
      <c r="W22" s="5"/>
      <c r="X22" s="5"/>
      <c r="Y22" s="5"/>
      <c r="Z22" s="5"/>
      <c r="AA22" s="5"/>
      <c r="AB22" s="5"/>
      <c r="AC22" s="5"/>
      <c r="AD22" s="5"/>
      <c r="AE22" s="5"/>
      <c r="AF22" s="5"/>
      <c r="AG22" s="5"/>
      <c r="AH22" s="5"/>
      <c r="AI22" s="5"/>
      <c r="AJ22" s="5"/>
      <c r="AK22" s="5"/>
      <c r="AL22" s="5"/>
      <c r="AM22" s="5"/>
      <c r="AN22" s="5"/>
      <c r="AO22" s="5"/>
      <c r="AP22" s="5"/>
      <c r="AQ22" s="5"/>
    </row>
    <row r="23" spans="1:43" ht="11.25" customHeight="1">
      <c r="A23" s="5"/>
      <c r="B23" s="5"/>
      <c r="C23" s="5"/>
      <c r="D23" s="5"/>
      <c r="E23" s="5"/>
      <c r="F23" s="5"/>
      <c r="G23" s="5"/>
      <c r="H23" s="5"/>
      <c r="I23" s="5"/>
      <c r="J23" s="5"/>
      <c r="K23" s="5"/>
      <c r="L23" s="5"/>
      <c r="M23" s="5"/>
      <c r="N23" s="5"/>
      <c r="O23" s="5"/>
      <c r="P23" s="5"/>
      <c r="Q23" s="5"/>
      <c r="R23" s="5"/>
      <c r="S23" s="5"/>
      <c r="T23" s="5"/>
      <c r="U23" s="5"/>
      <c r="V23" s="5"/>
      <c r="W23" s="5"/>
      <c r="X23" s="5"/>
      <c r="Y23" s="5"/>
      <c r="Z23" s="5"/>
      <c r="AA23" s="5"/>
      <c r="AB23" s="5"/>
      <c r="AC23" s="5"/>
      <c r="AD23" s="5"/>
      <c r="AE23" s="5"/>
      <c r="AF23" s="5"/>
      <c r="AG23" s="5"/>
      <c r="AH23" s="5"/>
      <c r="AI23" s="5"/>
      <c r="AJ23" s="5"/>
      <c r="AK23" s="5"/>
      <c r="AL23" s="5"/>
      <c r="AM23" s="5"/>
      <c r="AN23" s="5"/>
      <c r="AO23" s="5"/>
      <c r="AP23" s="5"/>
      <c r="AQ23" s="5"/>
    </row>
    <row r="24" spans="1:43" ht="11.25" customHeight="1">
      <c r="A24" s="5"/>
      <c r="B24" s="5"/>
      <c r="C24" s="5"/>
      <c r="D24" s="5"/>
      <c r="E24" s="5"/>
      <c r="F24" s="5"/>
      <c r="G24" s="5"/>
      <c r="H24" s="5"/>
      <c r="I24" s="5"/>
      <c r="J24" s="5"/>
      <c r="K24" s="5"/>
      <c r="L24" s="5"/>
      <c r="M24" s="5"/>
      <c r="N24" s="5"/>
      <c r="O24" s="5"/>
      <c r="P24" s="5"/>
      <c r="Q24" s="5"/>
      <c r="R24" s="5"/>
      <c r="S24" s="5"/>
      <c r="T24" s="5"/>
      <c r="U24" s="5"/>
      <c r="V24" s="5"/>
      <c r="W24" s="5"/>
      <c r="X24" s="5"/>
      <c r="Y24" s="5"/>
      <c r="Z24" s="5"/>
      <c r="AA24" s="5"/>
      <c r="AB24" s="5"/>
      <c r="AC24" s="5"/>
      <c r="AD24" s="5"/>
      <c r="AE24" s="5"/>
      <c r="AF24" s="5"/>
      <c r="AG24" s="5"/>
      <c r="AH24" s="5"/>
      <c r="AI24" s="5"/>
      <c r="AJ24" s="5"/>
      <c r="AK24" s="5"/>
      <c r="AL24" s="5"/>
      <c r="AM24" s="5"/>
      <c r="AN24" s="5"/>
      <c r="AO24" s="5"/>
      <c r="AP24" s="5"/>
      <c r="AQ24" s="5"/>
    </row>
    <row r="25" spans="1:43" ht="11.25" customHeight="1">
      <c r="A25" s="5"/>
      <c r="B25" s="5"/>
      <c r="C25" s="5"/>
      <c r="D25" s="5"/>
      <c r="E25" s="5"/>
      <c r="F25" s="5"/>
      <c r="G25" s="5"/>
      <c r="H25" s="5"/>
      <c r="I25" s="5"/>
      <c r="J25" s="5"/>
      <c r="K25" s="5"/>
      <c r="L25" s="5"/>
      <c r="M25" s="5"/>
      <c r="N25" s="5"/>
      <c r="O25" s="5"/>
      <c r="P25" s="5"/>
      <c r="Q25" s="5"/>
      <c r="R25" s="5"/>
      <c r="S25" s="5"/>
      <c r="T25" s="5"/>
      <c r="U25" s="5"/>
      <c r="V25" s="5"/>
      <c r="W25" s="5"/>
      <c r="X25" s="5"/>
      <c r="Y25" s="5"/>
      <c r="Z25" s="5"/>
      <c r="AA25" s="5"/>
      <c r="AB25" s="5"/>
      <c r="AC25" s="5"/>
      <c r="AD25" s="5"/>
      <c r="AE25" s="5"/>
      <c r="AF25" s="5"/>
      <c r="AG25" s="5"/>
      <c r="AH25" s="5"/>
      <c r="AI25" s="5"/>
      <c r="AJ25" s="5"/>
      <c r="AK25" s="5"/>
      <c r="AL25" s="5"/>
      <c r="AM25" s="5"/>
      <c r="AN25" s="5"/>
      <c r="AO25" s="5"/>
      <c r="AP25" s="5"/>
      <c r="AQ25" s="5"/>
    </row>
    <row r="26" spans="1:43" ht="11.25" customHeight="1">
      <c r="A26" s="5"/>
      <c r="B26" s="5"/>
      <c r="C26" s="5"/>
      <c r="D26" s="5"/>
      <c r="E26" s="5"/>
      <c r="F26" s="5"/>
      <c r="G26" s="5"/>
      <c r="H26" s="5"/>
      <c r="I26" s="5"/>
      <c r="J26" s="5"/>
      <c r="K26" s="5"/>
      <c r="L26" s="5"/>
      <c r="M26" s="5"/>
      <c r="N26" s="5"/>
      <c r="O26" s="5"/>
      <c r="P26" s="5"/>
      <c r="Q26" s="5"/>
      <c r="R26" s="5"/>
      <c r="S26" s="5"/>
      <c r="T26" s="5"/>
      <c r="U26" s="5"/>
      <c r="V26" s="5"/>
      <c r="W26" s="5"/>
      <c r="X26" s="5"/>
      <c r="Y26" s="5"/>
      <c r="Z26" s="5"/>
      <c r="AA26" s="5"/>
      <c r="AB26" s="5"/>
      <c r="AC26" s="5"/>
      <c r="AD26" s="5"/>
      <c r="AE26" s="5"/>
      <c r="AF26" s="5"/>
      <c r="AG26" s="5"/>
      <c r="AH26" s="5"/>
      <c r="AI26" s="5"/>
      <c r="AJ26" s="5"/>
      <c r="AK26" s="5"/>
      <c r="AL26" s="5"/>
      <c r="AM26" s="5"/>
      <c r="AN26" s="5"/>
      <c r="AO26" s="5"/>
      <c r="AP26" s="5"/>
      <c r="AQ26" s="5"/>
    </row>
    <row r="27" spans="1:43" ht="10.9" customHeight="1">
      <c r="A27" s="5"/>
      <c r="B27" s="5"/>
      <c r="C27" s="5"/>
      <c r="D27" s="5"/>
      <c r="E27" s="5"/>
      <c r="F27" s="5"/>
      <c r="G27" s="5"/>
      <c r="H27" s="5"/>
      <c r="I27" s="5"/>
      <c r="J27" s="5"/>
      <c r="K27" s="5"/>
      <c r="L27" s="5"/>
      <c r="M27" s="5"/>
      <c r="N27" s="5"/>
      <c r="O27" s="5"/>
      <c r="P27" s="5"/>
      <c r="Q27" s="5"/>
      <c r="R27" s="5"/>
      <c r="S27" s="5"/>
      <c r="T27" s="5"/>
      <c r="U27" s="5"/>
      <c r="V27" s="5"/>
      <c r="W27" s="5"/>
      <c r="X27" s="5"/>
      <c r="Y27" s="5"/>
      <c r="Z27" s="5"/>
      <c r="AA27" s="5"/>
      <c r="AB27" s="5"/>
      <c r="AC27" s="5"/>
      <c r="AD27" s="5"/>
      <c r="AE27" s="5"/>
      <c r="AF27" s="5"/>
      <c r="AG27" s="5"/>
      <c r="AH27" s="5"/>
      <c r="AI27" s="5"/>
      <c r="AJ27" s="5"/>
      <c r="AK27" s="5"/>
      <c r="AL27" s="5"/>
      <c r="AM27" s="5"/>
      <c r="AN27" s="5"/>
      <c r="AO27" s="5"/>
      <c r="AP27" s="5"/>
      <c r="AQ27" s="5"/>
    </row>
    <row r="28" spans="1:43" ht="11.25" customHeight="1">
      <c r="A28" s="5"/>
      <c r="B28" s="5"/>
      <c r="C28" s="5"/>
      <c r="D28" s="5"/>
      <c r="E28" s="5"/>
      <c r="F28" s="5"/>
      <c r="G28" s="5"/>
      <c r="H28" s="5"/>
      <c r="I28" s="5"/>
      <c r="J28" s="5"/>
      <c r="K28" s="5"/>
      <c r="L28" s="5"/>
      <c r="M28" s="5"/>
      <c r="N28" s="5"/>
      <c r="O28" s="5"/>
      <c r="P28" s="5"/>
      <c r="Q28" s="5"/>
      <c r="R28" s="5"/>
      <c r="S28" s="5"/>
      <c r="T28" s="5"/>
      <c r="U28" s="5"/>
      <c r="V28" s="5"/>
      <c r="W28" s="5"/>
      <c r="X28" s="5"/>
      <c r="Y28" s="5"/>
      <c r="Z28" s="5"/>
      <c r="AA28" s="5"/>
      <c r="AB28" s="5"/>
      <c r="AC28" s="5"/>
      <c r="AD28" s="5"/>
      <c r="AE28" s="5"/>
      <c r="AF28" s="5"/>
      <c r="AG28" s="5"/>
      <c r="AH28" s="5"/>
      <c r="AI28" s="5"/>
      <c r="AJ28" s="5"/>
      <c r="AK28" s="5"/>
      <c r="AL28" s="5"/>
      <c r="AM28" s="5"/>
      <c r="AN28" s="5"/>
      <c r="AO28" s="5"/>
      <c r="AP28" s="5"/>
      <c r="AQ28" s="5"/>
    </row>
    <row r="29" spans="1:43" ht="11.25" customHeight="1">
      <c r="A29" s="5"/>
      <c r="B29" s="5"/>
      <c r="C29" s="5"/>
      <c r="D29" s="5"/>
      <c r="E29" s="5"/>
      <c r="F29" s="5"/>
      <c r="G29" s="5"/>
      <c r="H29" s="5"/>
      <c r="I29" s="5"/>
      <c r="J29" s="5"/>
      <c r="K29" s="5"/>
      <c r="L29" s="5"/>
      <c r="M29" s="5"/>
      <c r="N29" s="5"/>
      <c r="O29" s="5"/>
      <c r="P29" s="5"/>
      <c r="Q29" s="5"/>
      <c r="R29" s="5"/>
      <c r="S29" s="5"/>
      <c r="T29" s="5"/>
      <c r="U29" s="5"/>
      <c r="V29" s="5"/>
      <c r="W29" s="5"/>
      <c r="X29" s="5"/>
      <c r="Y29" s="5"/>
      <c r="Z29" s="5"/>
      <c r="AA29" s="5"/>
      <c r="AB29" s="5"/>
      <c r="AC29" s="5"/>
      <c r="AD29" s="5"/>
      <c r="AE29" s="5"/>
      <c r="AF29" s="5"/>
      <c r="AG29" s="5"/>
      <c r="AH29" s="5"/>
      <c r="AI29" s="5"/>
      <c r="AJ29" s="5"/>
      <c r="AK29" s="5"/>
      <c r="AL29" s="5"/>
      <c r="AM29" s="5"/>
      <c r="AN29" s="5"/>
      <c r="AO29" s="5"/>
      <c r="AP29" s="5"/>
      <c r="AQ29" s="5"/>
    </row>
    <row r="30" spans="1:43" ht="11.25" customHeight="1">
      <c r="A30" s="5"/>
      <c r="B30" s="5"/>
      <c r="C30" s="5"/>
      <c r="D30" s="5"/>
      <c r="E30" s="5"/>
      <c r="F30" s="5"/>
      <c r="G30" s="5"/>
      <c r="H30" s="5"/>
      <c r="I30" s="5"/>
      <c r="J30" s="5"/>
      <c r="K30" s="5"/>
      <c r="L30" s="5"/>
      <c r="M30" s="5"/>
      <c r="N30" s="5"/>
      <c r="O30" s="5"/>
      <c r="P30" s="5"/>
      <c r="Q30" s="5"/>
      <c r="R30" s="5"/>
      <c r="S30" s="5"/>
      <c r="T30" s="5"/>
      <c r="U30" s="5"/>
      <c r="V30" s="5"/>
      <c r="W30" s="5"/>
      <c r="X30" s="5"/>
      <c r="Y30" s="5"/>
      <c r="Z30" s="5"/>
      <c r="AA30" s="5"/>
      <c r="AB30" s="5"/>
      <c r="AC30" s="5"/>
      <c r="AD30" s="5"/>
      <c r="AE30" s="5"/>
      <c r="AF30" s="5"/>
      <c r="AG30" s="5"/>
      <c r="AH30" s="5"/>
      <c r="AI30" s="5"/>
      <c r="AJ30" s="5"/>
      <c r="AK30" s="5"/>
      <c r="AL30" s="5"/>
      <c r="AM30" s="5"/>
      <c r="AN30" s="5"/>
      <c r="AO30" s="5"/>
      <c r="AP30" s="5"/>
      <c r="AQ30" s="5"/>
    </row>
    <row r="31" spans="1:43" ht="11.25" customHeight="1">
      <c r="A31" s="5"/>
      <c r="B31" s="5"/>
      <c r="C31" s="5"/>
      <c r="D31" s="5"/>
      <c r="E31" s="5"/>
      <c r="F31" s="5"/>
      <c r="G31" s="5"/>
      <c r="H31" s="5"/>
      <c r="I31" s="5"/>
      <c r="J31" s="5"/>
      <c r="K31" s="5"/>
      <c r="L31" s="5"/>
      <c r="M31" s="5"/>
      <c r="N31" s="5"/>
      <c r="O31" s="5"/>
      <c r="P31" s="5"/>
      <c r="Q31" s="5"/>
      <c r="R31" s="5"/>
      <c r="S31" s="5"/>
      <c r="T31" s="5"/>
      <c r="U31" s="5"/>
      <c r="V31" s="5"/>
      <c r="W31" s="5"/>
      <c r="X31" s="5"/>
      <c r="Y31" s="5"/>
      <c r="Z31" s="5"/>
      <c r="AA31" s="5"/>
      <c r="AB31" s="5"/>
      <c r="AC31" s="5"/>
      <c r="AD31" s="5"/>
      <c r="AE31" s="5"/>
      <c r="AF31" s="5"/>
      <c r="AG31" s="5"/>
      <c r="AH31" s="5"/>
      <c r="AI31" s="5"/>
      <c r="AJ31" s="5"/>
      <c r="AK31" s="5"/>
      <c r="AL31" s="5"/>
      <c r="AM31" s="5"/>
      <c r="AN31" s="5"/>
      <c r="AO31" s="5"/>
      <c r="AP31" s="5"/>
      <c r="AQ31" s="5"/>
    </row>
    <row r="32" spans="1:43" ht="11.25" customHeight="1">
      <c r="A32" s="5"/>
      <c r="B32" s="5"/>
      <c r="C32" s="5"/>
      <c r="D32" s="5"/>
      <c r="E32" s="5"/>
      <c r="F32" s="5"/>
      <c r="G32" s="5"/>
      <c r="H32" s="5"/>
      <c r="I32" s="5"/>
      <c r="J32" s="5"/>
      <c r="K32" s="5"/>
      <c r="L32" s="5"/>
      <c r="M32" s="5"/>
      <c r="N32" s="5"/>
      <c r="O32" s="5"/>
      <c r="P32" s="5"/>
      <c r="Q32" s="5"/>
      <c r="R32" s="5"/>
      <c r="S32" s="5"/>
      <c r="T32" s="5"/>
      <c r="U32" s="5"/>
      <c r="V32" s="5"/>
      <c r="W32" s="5"/>
      <c r="X32" s="5"/>
      <c r="Y32" s="5"/>
      <c r="Z32" s="5"/>
      <c r="AA32" s="5"/>
      <c r="AB32" s="5"/>
      <c r="AC32" s="5"/>
      <c r="AD32" s="5"/>
      <c r="AE32" s="5"/>
      <c r="AF32" s="5"/>
      <c r="AG32" s="5"/>
      <c r="AH32" s="5"/>
      <c r="AI32" s="5"/>
      <c r="AJ32" s="5"/>
      <c r="AK32" s="5"/>
      <c r="AL32" s="5"/>
      <c r="AM32" s="5"/>
      <c r="AN32" s="5"/>
      <c r="AO32" s="5"/>
      <c r="AP32" s="5"/>
      <c r="AQ32" s="5"/>
    </row>
    <row r="33" spans="1:43" ht="11.25" customHeight="1">
      <c r="A33" s="5"/>
      <c r="B33" s="5"/>
      <c r="C33" s="5"/>
      <c r="D33" s="5"/>
      <c r="E33" s="5"/>
      <c r="F33" s="5"/>
      <c r="G33" s="5"/>
      <c r="H33" s="5"/>
      <c r="I33" s="5"/>
      <c r="J33" s="5"/>
      <c r="K33" s="5"/>
      <c r="L33" s="5"/>
      <c r="M33" s="5"/>
      <c r="N33" s="5"/>
      <c r="O33" s="5"/>
      <c r="P33" s="5"/>
      <c r="Q33" s="5"/>
      <c r="R33" s="5"/>
      <c r="S33" s="5"/>
      <c r="T33" s="5"/>
      <c r="U33" s="5"/>
      <c r="V33" s="5"/>
      <c r="W33" s="5"/>
      <c r="X33" s="5"/>
      <c r="Y33" s="5"/>
      <c r="Z33" s="5"/>
      <c r="AA33" s="5"/>
      <c r="AB33" s="5"/>
      <c r="AC33" s="5"/>
      <c r="AD33" s="5"/>
      <c r="AE33" s="5"/>
      <c r="AF33" s="5"/>
      <c r="AG33" s="5"/>
      <c r="AH33" s="5"/>
      <c r="AI33" s="5"/>
      <c r="AJ33" s="5"/>
      <c r="AK33" s="5"/>
      <c r="AL33" s="5"/>
      <c r="AM33" s="5"/>
      <c r="AN33" s="5"/>
      <c r="AO33" s="5"/>
      <c r="AP33" s="5"/>
      <c r="AQ33" s="5"/>
    </row>
    <row r="34" spans="1:43" ht="11.25" customHeight="1">
      <c r="A34" s="5"/>
      <c r="B34" s="5"/>
      <c r="C34" s="5"/>
      <c r="D34" s="5"/>
      <c r="E34" s="5"/>
      <c r="F34" s="5"/>
      <c r="G34" s="5"/>
      <c r="H34" s="5"/>
      <c r="I34" s="5"/>
      <c r="J34" s="5"/>
      <c r="K34" s="5"/>
      <c r="L34" s="5"/>
      <c r="M34" s="5"/>
      <c r="N34" s="5"/>
      <c r="O34" s="5"/>
      <c r="P34" s="5"/>
      <c r="Q34" s="5"/>
      <c r="R34" s="5"/>
      <c r="S34" s="5"/>
      <c r="T34" s="5"/>
      <c r="U34" s="5"/>
      <c r="V34" s="5"/>
      <c r="W34" s="5"/>
      <c r="X34" s="5"/>
      <c r="Y34" s="5"/>
      <c r="Z34" s="5"/>
      <c r="AA34" s="5"/>
      <c r="AB34" s="5"/>
      <c r="AC34" s="5"/>
      <c r="AD34" s="5"/>
      <c r="AE34" s="5"/>
      <c r="AF34" s="5"/>
      <c r="AG34" s="5"/>
      <c r="AH34" s="5"/>
      <c r="AI34" s="5"/>
      <c r="AJ34" s="5"/>
      <c r="AK34" s="5"/>
      <c r="AL34" s="5"/>
      <c r="AM34" s="5"/>
      <c r="AN34" s="5"/>
      <c r="AO34" s="5"/>
      <c r="AP34" s="5"/>
      <c r="AQ34" s="5"/>
    </row>
    <row r="35" spans="1:43" ht="11.25" customHeight="1">
      <c r="A35" s="5"/>
      <c r="B35" s="5"/>
      <c r="C35" s="5"/>
      <c r="D35" s="5"/>
      <c r="E35" s="5"/>
      <c r="F35" s="5"/>
      <c r="G35" s="5"/>
      <c r="H35" s="5"/>
      <c r="I35" s="5"/>
      <c r="J35" s="5"/>
      <c r="K35" s="5"/>
      <c r="L35" s="5"/>
      <c r="M35" s="5"/>
      <c r="N35" s="5"/>
      <c r="O35" s="5"/>
      <c r="P35" s="5"/>
      <c r="Q35" s="5"/>
      <c r="R35" s="5"/>
      <c r="S35" s="5"/>
      <c r="T35" s="5"/>
      <c r="U35" s="5"/>
      <c r="V35" s="5"/>
      <c r="W35" s="5"/>
      <c r="X35" s="5"/>
      <c r="Y35" s="5"/>
      <c r="Z35" s="5"/>
      <c r="AA35" s="5"/>
      <c r="AB35" s="5"/>
      <c r="AC35" s="5"/>
      <c r="AD35" s="5"/>
      <c r="AE35" s="5"/>
      <c r="AF35" s="5"/>
      <c r="AG35" s="5"/>
      <c r="AH35" s="5"/>
      <c r="AI35" s="5"/>
      <c r="AJ35" s="5"/>
      <c r="AK35" s="5"/>
      <c r="AL35" s="5"/>
      <c r="AM35" s="5"/>
      <c r="AN35" s="5"/>
      <c r="AO35" s="5"/>
      <c r="AP35" s="5"/>
      <c r="AQ35" s="5"/>
    </row>
    <row r="36" spans="1:43" ht="11.25" customHeight="1">
      <c r="A36" s="5"/>
      <c r="B36" s="5"/>
      <c r="C36" s="5"/>
      <c r="D36" s="5"/>
      <c r="E36" s="5"/>
      <c r="F36" s="5"/>
      <c r="G36" s="5"/>
      <c r="H36" s="5"/>
      <c r="I36" s="5"/>
      <c r="J36" s="5"/>
      <c r="K36" s="5"/>
      <c r="L36" s="5"/>
      <c r="M36" s="5"/>
      <c r="N36" s="5"/>
      <c r="O36" s="5"/>
      <c r="P36" s="5"/>
      <c r="Q36" s="5"/>
      <c r="R36" s="5"/>
      <c r="S36" s="5"/>
      <c r="T36" s="5"/>
      <c r="U36" s="5"/>
      <c r="V36" s="5"/>
      <c r="W36" s="5"/>
      <c r="X36" s="5"/>
      <c r="Y36" s="5"/>
      <c r="Z36" s="5"/>
      <c r="AA36" s="5"/>
      <c r="AB36" s="5"/>
      <c r="AC36" s="5"/>
      <c r="AD36" s="5"/>
      <c r="AE36" s="5"/>
      <c r="AF36" s="5"/>
      <c r="AG36" s="5"/>
      <c r="AH36" s="5"/>
      <c r="AI36" s="5"/>
      <c r="AJ36" s="5"/>
      <c r="AK36" s="5"/>
      <c r="AL36" s="5"/>
      <c r="AM36" s="5"/>
      <c r="AN36" s="5"/>
      <c r="AO36" s="5"/>
      <c r="AP36" s="5"/>
      <c r="AQ36" s="5"/>
    </row>
    <row r="37" spans="1:43" ht="11.25" customHeight="1">
      <c r="A37" s="5"/>
      <c r="B37" s="5"/>
      <c r="C37" s="5"/>
      <c r="D37" s="5"/>
      <c r="E37" s="5"/>
      <c r="F37" s="5"/>
      <c r="G37" s="5"/>
      <c r="H37" s="5"/>
      <c r="I37" s="5"/>
      <c r="J37" s="5"/>
      <c r="K37" s="5"/>
      <c r="L37" s="5"/>
      <c r="M37" s="5"/>
      <c r="N37" s="5"/>
      <c r="O37" s="5"/>
      <c r="P37" s="5"/>
      <c r="Q37" s="5"/>
      <c r="R37" s="5"/>
      <c r="S37" s="5"/>
      <c r="T37" s="5"/>
      <c r="U37" s="5"/>
      <c r="V37" s="5"/>
      <c r="W37" s="5"/>
      <c r="X37" s="5"/>
      <c r="Y37" s="5"/>
      <c r="Z37" s="5"/>
      <c r="AA37" s="5"/>
      <c r="AB37" s="5"/>
      <c r="AC37" s="5"/>
      <c r="AD37" s="5"/>
      <c r="AE37" s="5"/>
      <c r="AF37" s="5"/>
      <c r="AG37" s="5"/>
      <c r="AH37" s="5"/>
      <c r="AI37" s="5"/>
      <c r="AJ37" s="5"/>
      <c r="AK37" s="5"/>
      <c r="AL37" s="5"/>
      <c r="AM37" s="5"/>
      <c r="AN37" s="5"/>
      <c r="AO37" s="5"/>
      <c r="AP37" s="5"/>
      <c r="AQ37" s="5"/>
    </row>
    <row r="38" spans="1:43" ht="11.25" customHeight="1">
      <c r="A38" s="5"/>
      <c r="B38" s="5"/>
      <c r="C38" s="5"/>
      <c r="D38" s="5"/>
      <c r="E38" s="5"/>
      <c r="F38" s="5"/>
      <c r="G38" s="5"/>
      <c r="H38" s="5"/>
      <c r="I38" s="5"/>
      <c r="J38" s="5"/>
      <c r="K38" s="5"/>
      <c r="L38" s="5"/>
      <c r="M38" s="5"/>
      <c r="N38" s="5"/>
      <c r="O38" s="5"/>
      <c r="P38" s="5"/>
      <c r="Q38" s="5"/>
      <c r="R38" s="5"/>
      <c r="S38" s="5"/>
      <c r="T38" s="5"/>
      <c r="U38" s="5"/>
      <c r="V38" s="5"/>
      <c r="W38" s="5"/>
      <c r="X38" s="5"/>
      <c r="Y38" s="5"/>
      <c r="Z38" s="5"/>
      <c r="AA38" s="5"/>
      <c r="AB38" s="5"/>
      <c r="AC38" s="5"/>
      <c r="AD38" s="5"/>
      <c r="AE38" s="5"/>
      <c r="AF38" s="5"/>
      <c r="AG38" s="5"/>
      <c r="AH38" s="5"/>
      <c r="AI38" s="5"/>
      <c r="AJ38" s="5"/>
      <c r="AK38" s="5"/>
      <c r="AL38" s="5"/>
      <c r="AM38" s="5"/>
      <c r="AN38" s="5"/>
      <c r="AO38" s="5"/>
      <c r="AP38" s="5"/>
      <c r="AQ38" s="5"/>
    </row>
    <row r="39" spans="1:43" ht="11.25" customHeight="1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5"/>
      <c r="N39" s="5"/>
      <c r="O39" s="5"/>
      <c r="P39" s="5"/>
      <c r="Q39" s="5"/>
      <c r="R39" s="5"/>
      <c r="S39" s="5"/>
      <c r="T39" s="5"/>
      <c r="U39" s="5"/>
      <c r="V39" s="5"/>
      <c r="W39" s="5"/>
      <c r="X39" s="5"/>
      <c r="Y39" s="5"/>
      <c r="Z39" s="5"/>
      <c r="AA39" s="5"/>
      <c r="AB39" s="5"/>
      <c r="AC39" s="5"/>
      <c r="AD39" s="5"/>
      <c r="AE39" s="5"/>
      <c r="AF39" s="5"/>
      <c r="AG39" s="5"/>
      <c r="AH39" s="5"/>
      <c r="AI39" s="5"/>
      <c r="AJ39" s="5"/>
      <c r="AK39" s="5"/>
      <c r="AL39" s="5"/>
      <c r="AM39" s="5"/>
      <c r="AN39" s="5"/>
      <c r="AO39" s="5"/>
      <c r="AP39" s="5"/>
      <c r="AQ39" s="5"/>
    </row>
    <row r="40" spans="1:43" ht="11.25" customHeight="1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  <c r="M40" s="5"/>
      <c r="N40" s="5"/>
      <c r="O40" s="5"/>
      <c r="P40" s="5"/>
      <c r="Q40" s="5"/>
      <c r="R40" s="5"/>
      <c r="S40" s="5"/>
      <c r="T40" s="5"/>
      <c r="U40" s="5"/>
      <c r="V40" s="5"/>
      <c r="W40" s="5"/>
      <c r="X40" s="5"/>
      <c r="Y40" s="5"/>
      <c r="Z40" s="5"/>
      <c r="AA40" s="5"/>
      <c r="AB40" s="5"/>
      <c r="AC40" s="5"/>
      <c r="AD40" s="5"/>
      <c r="AE40" s="5"/>
      <c r="AF40" s="5"/>
      <c r="AG40" s="5"/>
      <c r="AH40" s="5"/>
      <c r="AI40" s="5"/>
      <c r="AJ40" s="5"/>
      <c r="AK40" s="5"/>
      <c r="AL40" s="5"/>
      <c r="AM40" s="5"/>
      <c r="AN40" s="5"/>
      <c r="AO40" s="5"/>
      <c r="AP40" s="5"/>
      <c r="AQ40" s="5"/>
    </row>
    <row r="41" spans="1:43" ht="11.25" customHeight="1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  <c r="M41" s="5"/>
      <c r="N41" s="5"/>
      <c r="O41" s="5"/>
      <c r="P41" s="5"/>
      <c r="Q41" s="5"/>
      <c r="R41" s="5"/>
      <c r="S41" s="5"/>
      <c r="T41" s="5"/>
      <c r="U41" s="5"/>
      <c r="V41" s="5"/>
      <c r="W41" s="5"/>
      <c r="X41" s="5"/>
      <c r="Y41" s="5"/>
      <c r="Z41" s="5"/>
      <c r="AA41" s="5"/>
      <c r="AB41" s="5"/>
      <c r="AC41" s="5"/>
      <c r="AD41" s="5"/>
      <c r="AE41" s="5"/>
      <c r="AF41" s="5"/>
      <c r="AG41" s="5"/>
      <c r="AH41" s="5"/>
      <c r="AI41" s="5"/>
      <c r="AJ41" s="5"/>
      <c r="AK41" s="5"/>
      <c r="AL41" s="5"/>
      <c r="AM41" s="5"/>
      <c r="AN41" s="5"/>
      <c r="AO41" s="5"/>
      <c r="AP41" s="5"/>
      <c r="AQ41" s="5"/>
    </row>
    <row r="42" spans="1:43" ht="11.25" customHeight="1">
      <c r="A42" s="5"/>
      <c r="B42" s="5"/>
      <c r="C42" s="5"/>
      <c r="D42" s="5"/>
      <c r="E42" s="5"/>
      <c r="F42" s="5"/>
      <c r="G42" s="5"/>
      <c r="H42" s="5"/>
      <c r="I42" s="5"/>
      <c r="J42" s="5"/>
      <c r="K42" s="5"/>
      <c r="L42" s="5"/>
      <c r="M42" s="5"/>
      <c r="N42" s="5"/>
      <c r="O42" s="5"/>
      <c r="P42" s="5"/>
      <c r="Q42" s="5"/>
      <c r="R42" s="5"/>
      <c r="S42" s="5"/>
      <c r="T42" s="5"/>
      <c r="U42" s="5"/>
      <c r="V42" s="5"/>
      <c r="W42" s="5"/>
      <c r="X42" s="5"/>
      <c r="Y42" s="5"/>
      <c r="Z42" s="5"/>
      <c r="AA42" s="5"/>
      <c r="AB42" s="5"/>
      <c r="AC42" s="5"/>
      <c r="AD42" s="5"/>
      <c r="AE42" s="5"/>
      <c r="AF42" s="5"/>
      <c r="AG42" s="5"/>
      <c r="AH42" s="5"/>
      <c r="AI42" s="5"/>
      <c r="AJ42" s="5"/>
      <c r="AK42" s="5"/>
      <c r="AL42" s="5"/>
      <c r="AM42" s="5"/>
      <c r="AN42" s="5"/>
      <c r="AO42" s="5"/>
      <c r="AP42" s="5"/>
      <c r="AQ42" s="5"/>
    </row>
    <row r="43" spans="1:43" ht="11.25" customHeight="1">
      <c r="A43" s="5"/>
      <c r="B43" s="5"/>
      <c r="C43" s="5"/>
      <c r="D43" s="5"/>
      <c r="E43" s="5"/>
      <c r="F43" s="5"/>
      <c r="G43" s="5"/>
      <c r="H43" s="5"/>
      <c r="I43" s="5"/>
      <c r="J43" s="5"/>
      <c r="K43" s="5"/>
      <c r="L43" s="5"/>
      <c r="M43" s="5"/>
      <c r="N43" s="5"/>
      <c r="O43" s="5"/>
      <c r="P43" s="5"/>
      <c r="Q43" s="5"/>
      <c r="R43" s="5"/>
      <c r="S43" s="5"/>
      <c r="T43" s="5"/>
      <c r="U43" s="5"/>
      <c r="V43" s="5"/>
      <c r="W43" s="5"/>
      <c r="X43" s="5"/>
      <c r="Y43" s="5"/>
      <c r="Z43" s="5"/>
      <c r="AA43" s="5"/>
      <c r="AB43" s="5"/>
      <c r="AC43" s="5"/>
      <c r="AD43" s="5"/>
      <c r="AE43" s="5"/>
      <c r="AF43" s="5"/>
      <c r="AG43" s="5"/>
      <c r="AH43" s="5"/>
      <c r="AI43" s="5"/>
      <c r="AJ43" s="5"/>
      <c r="AK43" s="5"/>
      <c r="AL43" s="5"/>
      <c r="AM43" s="5"/>
      <c r="AN43" s="5"/>
      <c r="AO43" s="5"/>
      <c r="AP43" s="5"/>
      <c r="AQ43" s="5"/>
    </row>
    <row r="44" spans="1:43" ht="11.25" customHeight="1">
      <c r="A44" s="5"/>
      <c r="B44" s="5"/>
      <c r="C44" s="5"/>
      <c r="D44" s="5"/>
      <c r="E44" s="5"/>
      <c r="F44" s="5"/>
      <c r="G44" s="5"/>
      <c r="H44" s="5"/>
      <c r="I44" s="5"/>
      <c r="J44" s="5"/>
      <c r="K44" s="5"/>
      <c r="L44" s="5"/>
      <c r="M44" s="5"/>
      <c r="N44" s="5"/>
      <c r="O44" s="5"/>
      <c r="P44" s="5"/>
      <c r="Q44" s="5"/>
      <c r="R44" s="5"/>
      <c r="S44" s="5"/>
      <c r="T44" s="5"/>
      <c r="U44" s="5"/>
      <c r="V44" s="5"/>
      <c r="W44" s="5"/>
      <c r="X44" s="5"/>
      <c r="Y44" s="5"/>
      <c r="Z44" s="5"/>
      <c r="AA44" s="5"/>
      <c r="AB44" s="5"/>
      <c r="AC44" s="5"/>
      <c r="AD44" s="5"/>
      <c r="AE44" s="5"/>
      <c r="AF44" s="5"/>
      <c r="AG44" s="5"/>
      <c r="AH44" s="5"/>
      <c r="AI44" s="5"/>
      <c r="AJ44" s="5"/>
      <c r="AK44" s="5"/>
      <c r="AL44" s="5"/>
      <c r="AM44" s="5"/>
      <c r="AN44" s="5"/>
      <c r="AO44" s="5"/>
      <c r="AP44" s="5"/>
      <c r="AQ44" s="5"/>
    </row>
    <row r="45" spans="1:43" ht="11.25" customHeight="1">
      <c r="A45" s="5"/>
      <c r="B45" s="5"/>
      <c r="C45" s="5"/>
      <c r="D45" s="5"/>
      <c r="E45" s="5"/>
      <c r="F45" s="5"/>
      <c r="G45" s="5"/>
      <c r="H45" s="5"/>
      <c r="I45" s="5"/>
      <c r="J45" s="5"/>
      <c r="K45" s="5"/>
      <c r="L45" s="5"/>
      <c r="M45" s="5"/>
      <c r="N45" s="5"/>
      <c r="O45" s="5"/>
      <c r="P45" s="5"/>
      <c r="Q45" s="5"/>
      <c r="R45" s="5"/>
      <c r="S45" s="5"/>
      <c r="T45" s="5"/>
      <c r="U45" s="5"/>
      <c r="V45" s="5"/>
      <c r="W45" s="5"/>
      <c r="X45" s="5"/>
      <c r="Y45" s="5"/>
      <c r="Z45" s="5"/>
      <c r="AA45" s="5"/>
      <c r="AB45" s="5"/>
      <c r="AC45" s="5"/>
      <c r="AD45" s="5"/>
      <c r="AE45" s="5"/>
      <c r="AF45" s="5"/>
      <c r="AG45" s="5"/>
      <c r="AH45" s="5"/>
      <c r="AI45" s="5"/>
      <c r="AJ45" s="5"/>
      <c r="AK45" s="5"/>
      <c r="AL45" s="5"/>
      <c r="AM45" s="5"/>
      <c r="AN45" s="5"/>
      <c r="AO45" s="5"/>
      <c r="AP45" s="5"/>
      <c r="AQ45" s="5"/>
    </row>
    <row r="46" spans="1:43" ht="11.25" customHeight="1">
      <c r="A46" s="5"/>
      <c r="B46" s="5"/>
      <c r="C46" s="5"/>
      <c r="D46" s="5"/>
      <c r="E46" s="5"/>
      <c r="F46" s="5"/>
      <c r="G46" s="5"/>
      <c r="H46" s="5"/>
      <c r="I46" s="5"/>
      <c r="J46" s="5"/>
      <c r="K46" s="5"/>
      <c r="L46" s="5"/>
      <c r="M46" s="5"/>
      <c r="N46" s="5"/>
      <c r="O46" s="5"/>
      <c r="P46" s="5"/>
      <c r="Q46" s="5"/>
      <c r="R46" s="5"/>
      <c r="S46" s="5"/>
      <c r="T46" s="5"/>
      <c r="U46" s="5"/>
      <c r="V46" s="5"/>
      <c r="W46" s="5"/>
      <c r="X46" s="5"/>
      <c r="Y46" s="5"/>
      <c r="Z46" s="5"/>
      <c r="AA46" s="5"/>
      <c r="AB46" s="5"/>
      <c r="AC46" s="5"/>
      <c r="AD46" s="5"/>
      <c r="AE46" s="5"/>
      <c r="AF46" s="5"/>
      <c r="AG46" s="5"/>
      <c r="AH46" s="5"/>
      <c r="AI46" s="5"/>
      <c r="AJ46" s="5"/>
      <c r="AK46" s="5"/>
      <c r="AL46" s="5"/>
      <c r="AM46" s="5"/>
      <c r="AN46" s="5"/>
      <c r="AO46" s="5"/>
      <c r="AP46" s="5"/>
      <c r="AQ46" s="5"/>
    </row>
    <row r="47" spans="1:43" ht="11.25" customHeight="1">
      <c r="A47" s="5"/>
      <c r="B47" s="5"/>
      <c r="C47" s="5"/>
      <c r="D47" s="5"/>
      <c r="E47" s="5"/>
      <c r="F47" s="5"/>
      <c r="G47" s="5"/>
      <c r="H47" s="5"/>
      <c r="I47" s="5"/>
      <c r="J47" s="5"/>
      <c r="K47" s="5"/>
      <c r="L47" s="5"/>
      <c r="M47" s="5"/>
      <c r="N47" s="5"/>
      <c r="O47" s="5"/>
      <c r="P47" s="5"/>
      <c r="Q47" s="5"/>
      <c r="R47" s="5"/>
      <c r="S47" s="5"/>
      <c r="T47" s="5"/>
      <c r="U47" s="5"/>
      <c r="V47" s="5"/>
      <c r="W47" s="5"/>
      <c r="X47" s="5"/>
      <c r="Y47" s="5"/>
      <c r="Z47" s="5"/>
      <c r="AA47" s="5"/>
      <c r="AB47" s="5"/>
      <c r="AC47" s="5"/>
      <c r="AD47" s="5"/>
      <c r="AE47" s="5"/>
      <c r="AF47" s="5"/>
      <c r="AG47" s="5"/>
      <c r="AH47" s="5"/>
      <c r="AI47" s="5"/>
      <c r="AJ47" s="5"/>
      <c r="AK47" s="5"/>
      <c r="AL47" s="5"/>
      <c r="AM47" s="5"/>
      <c r="AN47" s="5"/>
      <c r="AO47" s="5"/>
      <c r="AP47" s="5"/>
      <c r="AQ47" s="5"/>
    </row>
    <row r="48" spans="1:43" ht="11.25" customHeight="1">
      <c r="A48" s="5"/>
      <c r="B48" s="5"/>
      <c r="C48" s="5"/>
      <c r="D48" s="5"/>
      <c r="E48" s="5"/>
      <c r="F48" s="5"/>
      <c r="G48" s="5"/>
      <c r="H48" s="5"/>
      <c r="I48" s="5"/>
      <c r="J48" s="5"/>
      <c r="K48" s="5"/>
      <c r="L48" s="5"/>
      <c r="M48" s="5"/>
      <c r="N48" s="5"/>
      <c r="O48" s="5"/>
      <c r="P48" s="5"/>
      <c r="Q48" s="5"/>
      <c r="R48" s="5"/>
      <c r="S48" s="5"/>
      <c r="T48" s="5"/>
      <c r="U48" s="5"/>
      <c r="V48" s="5"/>
      <c r="W48" s="5"/>
      <c r="X48" s="5"/>
      <c r="Y48" s="5"/>
      <c r="Z48" s="5"/>
      <c r="AA48" s="5"/>
      <c r="AB48" s="5"/>
      <c r="AC48" s="5"/>
      <c r="AD48" s="5"/>
      <c r="AE48" s="5"/>
      <c r="AF48" s="5"/>
      <c r="AG48" s="5"/>
      <c r="AH48" s="5"/>
      <c r="AI48" s="5"/>
      <c r="AJ48" s="5"/>
      <c r="AK48" s="5"/>
      <c r="AL48" s="5"/>
      <c r="AM48" s="5"/>
      <c r="AN48" s="5"/>
      <c r="AO48" s="5"/>
      <c r="AP48" s="5"/>
      <c r="AQ48" s="5"/>
    </row>
    <row r="49" spans="1:43" ht="11.25" customHeight="1">
      <c r="A49" s="5"/>
      <c r="B49" s="5"/>
      <c r="C49" s="5"/>
      <c r="D49" s="5"/>
      <c r="E49" s="5"/>
      <c r="F49" s="5"/>
      <c r="G49" s="5"/>
      <c r="H49" s="5"/>
      <c r="I49" s="5"/>
      <c r="J49" s="5"/>
      <c r="K49" s="5"/>
      <c r="L49" s="5"/>
      <c r="M49" s="5"/>
      <c r="N49" s="5"/>
      <c r="O49" s="5"/>
      <c r="P49" s="5"/>
      <c r="Q49" s="5"/>
      <c r="R49" s="5"/>
      <c r="S49" s="5"/>
      <c r="T49" s="5"/>
      <c r="U49" s="5"/>
      <c r="V49" s="5"/>
      <c r="W49" s="5"/>
      <c r="X49" s="5"/>
      <c r="Y49" s="5"/>
      <c r="Z49" s="5"/>
      <c r="AA49" s="5"/>
      <c r="AB49" s="5"/>
      <c r="AC49" s="5"/>
      <c r="AD49" s="5"/>
      <c r="AE49" s="5"/>
      <c r="AF49" s="5"/>
      <c r="AG49" s="5"/>
      <c r="AH49" s="5"/>
      <c r="AI49" s="5"/>
      <c r="AJ49" s="5"/>
      <c r="AK49" s="5"/>
      <c r="AL49" s="5"/>
      <c r="AM49" s="5"/>
      <c r="AN49" s="5"/>
      <c r="AO49" s="5"/>
      <c r="AP49" s="5"/>
      <c r="AQ49" s="5"/>
    </row>
    <row r="50" spans="1:43" ht="11.25" customHeight="1">
      <c r="A50" s="5"/>
      <c r="B50" s="5"/>
      <c r="C50" s="5"/>
      <c r="D50" s="5"/>
      <c r="E50" s="5"/>
      <c r="F50" s="5"/>
      <c r="G50" s="5"/>
      <c r="H50" s="5"/>
      <c r="I50" s="5"/>
      <c r="J50" s="5"/>
      <c r="K50" s="5"/>
      <c r="L50" s="5"/>
      <c r="M50" s="5"/>
      <c r="N50" s="5"/>
      <c r="O50" s="5"/>
      <c r="P50" s="5"/>
      <c r="Q50" s="5"/>
      <c r="R50" s="5"/>
      <c r="S50" s="5"/>
      <c r="T50" s="5"/>
      <c r="U50" s="5"/>
      <c r="V50" s="5"/>
      <c r="W50" s="5"/>
      <c r="X50" s="5"/>
      <c r="Y50" s="5"/>
      <c r="Z50" s="5"/>
      <c r="AA50" s="5"/>
      <c r="AB50" s="5"/>
      <c r="AC50" s="5"/>
      <c r="AD50" s="5"/>
      <c r="AE50" s="5"/>
      <c r="AF50" s="5"/>
      <c r="AG50" s="5"/>
      <c r="AH50" s="5"/>
      <c r="AI50" s="5"/>
      <c r="AJ50" s="5"/>
      <c r="AK50" s="5"/>
      <c r="AL50" s="5"/>
      <c r="AM50" s="5"/>
      <c r="AN50" s="5"/>
      <c r="AO50" s="5"/>
      <c r="AP50" s="5"/>
      <c r="AQ50" s="5"/>
    </row>
    <row r="51" spans="1:43" ht="11.25" customHeight="1">
      <c r="A51" s="5"/>
      <c r="B51" s="5"/>
      <c r="C51" s="5"/>
      <c r="D51" s="5"/>
      <c r="E51" s="5"/>
      <c r="F51" s="5"/>
      <c r="G51" s="5"/>
      <c r="H51" s="5"/>
      <c r="I51" s="5"/>
      <c r="J51" s="5"/>
      <c r="K51" s="5"/>
      <c r="L51" s="5"/>
      <c r="M51" s="5"/>
      <c r="N51" s="5"/>
      <c r="O51" s="5"/>
      <c r="P51" s="5"/>
      <c r="Q51" s="5"/>
      <c r="R51" s="5"/>
      <c r="S51" s="5"/>
      <c r="T51" s="5"/>
      <c r="U51" s="5"/>
      <c r="V51" s="5"/>
      <c r="W51" s="5"/>
      <c r="X51" s="5"/>
      <c r="Y51" s="5"/>
      <c r="Z51" s="5"/>
      <c r="AA51" s="5"/>
      <c r="AB51" s="5"/>
      <c r="AC51" s="5"/>
      <c r="AD51" s="5"/>
      <c r="AE51" s="5"/>
      <c r="AF51" s="5"/>
      <c r="AG51" s="5"/>
      <c r="AH51" s="5"/>
      <c r="AI51" s="5"/>
      <c r="AJ51" s="5"/>
      <c r="AK51" s="5"/>
      <c r="AL51" s="5"/>
      <c r="AM51" s="5"/>
      <c r="AN51" s="5"/>
      <c r="AO51" s="5"/>
      <c r="AP51" s="5"/>
      <c r="AQ51" s="5"/>
    </row>
    <row r="52" spans="1:43" ht="11.25" customHeight="1">
      <c r="A52" s="5"/>
      <c r="B52" s="5"/>
      <c r="C52" s="5"/>
      <c r="D52" s="5"/>
      <c r="E52" s="5"/>
      <c r="F52" s="5"/>
      <c r="G52" s="5"/>
      <c r="H52" s="5"/>
      <c r="I52" s="5"/>
      <c r="J52" s="5"/>
      <c r="K52" s="5"/>
      <c r="L52" s="5"/>
      <c r="M52" s="5"/>
      <c r="N52" s="5"/>
      <c r="O52" s="5"/>
      <c r="P52" s="5"/>
      <c r="Q52" s="5"/>
      <c r="R52" s="5"/>
      <c r="S52" s="5"/>
      <c r="T52" s="5"/>
      <c r="U52" s="5"/>
      <c r="V52" s="5"/>
      <c r="W52" s="5"/>
      <c r="X52" s="5"/>
      <c r="Y52" s="5"/>
      <c r="Z52" s="5"/>
      <c r="AA52" s="5"/>
      <c r="AB52" s="5"/>
      <c r="AC52" s="5"/>
      <c r="AD52" s="5"/>
      <c r="AE52" s="5"/>
      <c r="AF52" s="5"/>
      <c r="AG52" s="5"/>
      <c r="AH52" s="5"/>
      <c r="AI52" s="5"/>
      <c r="AJ52" s="5"/>
      <c r="AK52" s="5"/>
      <c r="AL52" s="5"/>
      <c r="AM52" s="5"/>
      <c r="AN52" s="5"/>
      <c r="AO52" s="5"/>
      <c r="AP52" s="5"/>
      <c r="AQ52" s="5"/>
    </row>
    <row r="53" spans="1:43" ht="11.25" customHeight="1">
      <c r="A53" s="5"/>
      <c r="B53" s="5"/>
      <c r="C53" s="5"/>
      <c r="D53" s="5"/>
      <c r="E53" s="5"/>
      <c r="F53" s="5"/>
      <c r="G53" s="5"/>
      <c r="H53" s="5"/>
      <c r="I53" s="5"/>
      <c r="J53" s="5"/>
      <c r="K53" s="5"/>
      <c r="L53" s="5"/>
      <c r="M53" s="5"/>
      <c r="N53" s="5"/>
      <c r="O53" s="5"/>
      <c r="P53" s="5"/>
      <c r="Q53" s="5"/>
      <c r="R53" s="5"/>
      <c r="S53" s="5"/>
      <c r="T53" s="5"/>
      <c r="U53" s="5"/>
      <c r="V53" s="5"/>
      <c r="W53" s="5"/>
      <c r="X53" s="5"/>
      <c r="Y53" s="5"/>
      <c r="Z53" s="5"/>
      <c r="AA53" s="5"/>
      <c r="AB53" s="5"/>
      <c r="AC53" s="5"/>
      <c r="AD53" s="5"/>
      <c r="AE53" s="5"/>
      <c r="AF53" s="5"/>
      <c r="AG53" s="5"/>
      <c r="AH53" s="5"/>
      <c r="AI53" s="5"/>
      <c r="AJ53" s="5"/>
      <c r="AK53" s="5"/>
      <c r="AL53" s="5"/>
      <c r="AM53" s="5"/>
      <c r="AN53" s="5"/>
      <c r="AO53" s="5"/>
      <c r="AP53" s="5"/>
      <c r="AQ53" s="5"/>
    </row>
    <row r="54" spans="1:43" ht="11.25" customHeight="1">
      <c r="A54" s="5"/>
      <c r="B54" s="5"/>
      <c r="C54" s="5"/>
      <c r="D54" s="5"/>
      <c r="E54" s="5"/>
      <c r="F54" s="5"/>
      <c r="G54" s="5"/>
      <c r="H54" s="5"/>
      <c r="I54" s="5"/>
      <c r="J54" s="5"/>
      <c r="K54" s="5"/>
      <c r="L54" s="5"/>
      <c r="M54" s="5"/>
      <c r="N54" s="5"/>
      <c r="O54" s="5"/>
      <c r="P54" s="5"/>
      <c r="Q54" s="5"/>
      <c r="R54" s="5"/>
      <c r="S54" s="5"/>
      <c r="T54" s="5"/>
      <c r="U54" s="5"/>
      <c r="V54" s="5"/>
      <c r="W54" s="5"/>
      <c r="X54" s="5"/>
      <c r="Y54" s="5"/>
      <c r="Z54" s="5"/>
      <c r="AA54" s="5"/>
      <c r="AB54" s="5"/>
      <c r="AC54" s="5"/>
      <c r="AD54" s="5"/>
      <c r="AE54" s="5"/>
      <c r="AF54" s="5"/>
      <c r="AG54" s="5"/>
      <c r="AH54" s="5"/>
      <c r="AI54" s="5"/>
      <c r="AJ54" s="5"/>
      <c r="AK54" s="5"/>
      <c r="AL54" s="5"/>
      <c r="AM54" s="5"/>
      <c r="AN54" s="5"/>
      <c r="AO54" s="5"/>
      <c r="AP54" s="5"/>
      <c r="AQ54" s="5"/>
    </row>
    <row r="55" spans="1:43" ht="11.25" customHeight="1">
      <c r="A55" s="5"/>
      <c r="B55" s="5"/>
      <c r="C55" s="5"/>
      <c r="D55" s="5"/>
      <c r="E55" s="5"/>
      <c r="F55" s="5"/>
      <c r="G55" s="5"/>
      <c r="H55" s="5"/>
      <c r="I55" s="5"/>
      <c r="J55" s="5"/>
      <c r="K55" s="5"/>
      <c r="L55" s="5"/>
      <c r="M55" s="5"/>
      <c r="N55" s="5"/>
      <c r="O55" s="5"/>
      <c r="P55" s="5"/>
      <c r="Q55" s="5"/>
      <c r="R55" s="5"/>
      <c r="S55" s="5"/>
      <c r="T55" s="5"/>
      <c r="U55" s="5"/>
      <c r="V55" s="5"/>
      <c r="W55" s="5"/>
      <c r="X55" s="5"/>
      <c r="Y55" s="5"/>
      <c r="Z55" s="5"/>
      <c r="AA55" s="5"/>
      <c r="AB55" s="5"/>
      <c r="AC55" s="5"/>
      <c r="AD55" s="5"/>
      <c r="AE55" s="5"/>
      <c r="AF55" s="5"/>
      <c r="AG55" s="5"/>
      <c r="AH55" s="5"/>
      <c r="AI55" s="5"/>
      <c r="AJ55" s="5"/>
      <c r="AK55" s="5"/>
      <c r="AL55" s="5"/>
      <c r="AM55" s="5"/>
      <c r="AN55" s="5"/>
      <c r="AO55" s="5"/>
      <c r="AP55" s="5"/>
      <c r="AQ55" s="5"/>
    </row>
    <row r="56" spans="1:43" ht="11.25" customHeight="1">
      <c r="A56" s="5"/>
      <c r="B56" s="5"/>
      <c r="C56" s="5"/>
      <c r="D56" s="5"/>
      <c r="E56" s="5"/>
      <c r="F56" s="5"/>
      <c r="G56" s="5"/>
      <c r="H56" s="5"/>
      <c r="I56" s="5"/>
      <c r="J56" s="5"/>
      <c r="K56" s="5"/>
      <c r="L56" s="5"/>
      <c r="M56" s="5"/>
      <c r="N56" s="5"/>
      <c r="O56" s="5"/>
      <c r="P56" s="5"/>
      <c r="Q56" s="5"/>
      <c r="R56" s="5"/>
      <c r="S56" s="5"/>
      <c r="T56" s="5"/>
      <c r="U56" s="5"/>
      <c r="V56" s="5"/>
      <c r="W56" s="5"/>
      <c r="X56" s="5"/>
      <c r="Y56" s="5"/>
      <c r="Z56" s="5"/>
      <c r="AA56" s="5"/>
      <c r="AB56" s="5"/>
      <c r="AC56" s="5"/>
      <c r="AD56" s="5"/>
      <c r="AE56" s="5"/>
      <c r="AF56" s="5"/>
      <c r="AG56" s="5"/>
      <c r="AH56" s="5"/>
      <c r="AI56" s="5"/>
      <c r="AJ56" s="5"/>
      <c r="AK56" s="5"/>
      <c r="AL56" s="5"/>
      <c r="AM56" s="5"/>
      <c r="AN56" s="5"/>
      <c r="AO56" s="5"/>
      <c r="AP56" s="5"/>
      <c r="AQ56" s="5"/>
    </row>
    <row r="57" spans="1:43" ht="11.25" customHeight="1">
      <c r="A57" s="5"/>
      <c r="B57" s="5"/>
      <c r="C57" s="5"/>
      <c r="D57" s="5"/>
      <c r="E57" s="5"/>
      <c r="F57" s="5"/>
      <c r="G57" s="5"/>
      <c r="H57" s="5"/>
      <c r="I57" s="5"/>
      <c r="J57" s="5"/>
      <c r="K57" s="5"/>
      <c r="L57" s="5"/>
      <c r="M57" s="5"/>
      <c r="N57" s="5"/>
      <c r="O57" s="5"/>
      <c r="P57" s="5"/>
      <c r="Q57" s="5"/>
      <c r="R57" s="5"/>
      <c r="S57" s="5"/>
      <c r="T57" s="5"/>
      <c r="U57" s="5"/>
      <c r="V57" s="5"/>
      <c r="W57" s="5"/>
      <c r="X57" s="5"/>
      <c r="Y57" s="5"/>
      <c r="Z57" s="5"/>
      <c r="AA57" s="5"/>
      <c r="AB57" s="5"/>
      <c r="AC57" s="5"/>
      <c r="AD57" s="5"/>
      <c r="AE57" s="5"/>
      <c r="AF57" s="5"/>
      <c r="AG57" s="5"/>
      <c r="AH57" s="5"/>
      <c r="AI57" s="5"/>
      <c r="AJ57" s="5"/>
      <c r="AK57" s="5"/>
      <c r="AL57" s="5"/>
      <c r="AM57" s="5"/>
      <c r="AN57" s="5"/>
      <c r="AO57" s="5"/>
      <c r="AP57" s="5"/>
      <c r="AQ57" s="5"/>
    </row>
    <row r="58" spans="1:43" ht="11.25" customHeight="1">
      <c r="A58" s="5"/>
      <c r="B58" s="5"/>
      <c r="C58" s="5"/>
      <c r="D58" s="5"/>
      <c r="E58" s="5"/>
      <c r="F58" s="5"/>
      <c r="G58" s="5"/>
      <c r="H58" s="5"/>
      <c r="I58" s="5"/>
      <c r="J58" s="5"/>
      <c r="K58" s="5"/>
      <c r="L58" s="5"/>
      <c r="M58" s="5"/>
      <c r="N58" s="5"/>
      <c r="O58" s="5"/>
      <c r="P58" s="5"/>
      <c r="Q58" s="5"/>
      <c r="R58" s="5"/>
      <c r="S58" s="5"/>
      <c r="T58" s="5"/>
      <c r="U58" s="5"/>
      <c r="V58" s="5"/>
      <c r="W58" s="5"/>
      <c r="X58" s="5"/>
      <c r="Y58" s="5"/>
      <c r="Z58" s="5"/>
      <c r="AA58" s="5"/>
      <c r="AB58" s="5"/>
      <c r="AC58" s="5"/>
      <c r="AD58" s="5"/>
      <c r="AE58" s="5"/>
      <c r="AF58" s="5"/>
      <c r="AG58" s="5"/>
      <c r="AH58" s="5"/>
      <c r="AI58" s="5"/>
      <c r="AJ58" s="5"/>
      <c r="AK58" s="5"/>
      <c r="AL58" s="5"/>
      <c r="AM58" s="5"/>
      <c r="AN58" s="5"/>
      <c r="AO58" s="5"/>
      <c r="AP58" s="5"/>
      <c r="AQ58" s="5"/>
    </row>
    <row r="59" spans="1:43" ht="11.25" customHeight="1">
      <c r="A59" s="5"/>
      <c r="B59" s="5"/>
      <c r="C59" s="5"/>
      <c r="D59" s="5"/>
      <c r="E59" s="5"/>
      <c r="F59" s="5"/>
      <c r="G59" s="5"/>
      <c r="H59" s="5"/>
      <c r="I59" s="5"/>
      <c r="J59" s="5"/>
      <c r="K59" s="5"/>
      <c r="L59" s="5"/>
      <c r="M59" s="5"/>
      <c r="N59" s="5"/>
      <c r="O59" s="5"/>
      <c r="P59" s="5"/>
      <c r="Q59" s="5"/>
      <c r="R59" s="5"/>
      <c r="S59" s="5"/>
      <c r="T59" s="5"/>
      <c r="U59" s="5"/>
      <c r="V59" s="5"/>
      <c r="W59" s="5"/>
      <c r="X59" s="5"/>
      <c r="Y59" s="5"/>
      <c r="Z59" s="5"/>
      <c r="AA59" s="5"/>
      <c r="AB59" s="5"/>
      <c r="AC59" s="5"/>
      <c r="AD59" s="5"/>
      <c r="AE59" s="5"/>
      <c r="AF59" s="5"/>
      <c r="AG59" s="5"/>
      <c r="AH59" s="5"/>
      <c r="AI59" s="5"/>
      <c r="AJ59" s="5"/>
      <c r="AK59" s="5"/>
      <c r="AL59" s="5"/>
      <c r="AM59" s="5"/>
      <c r="AN59" s="5"/>
      <c r="AO59" s="5"/>
      <c r="AP59" s="5"/>
      <c r="AQ59" s="5"/>
    </row>
    <row r="60" spans="1:43" ht="11.25" customHeight="1">
      <c r="A60" s="5"/>
      <c r="B60" s="5"/>
      <c r="C60" s="5"/>
      <c r="D60" s="5"/>
      <c r="E60" s="5"/>
      <c r="F60" s="5"/>
      <c r="G60" s="5"/>
      <c r="H60" s="5"/>
      <c r="I60" s="5"/>
      <c r="J60" s="5"/>
      <c r="K60" s="5"/>
      <c r="L60" s="5"/>
      <c r="M60" s="5"/>
      <c r="N60" s="5"/>
      <c r="O60" s="5"/>
      <c r="P60" s="5"/>
      <c r="Q60" s="5"/>
      <c r="R60" s="5"/>
      <c r="S60" s="5"/>
      <c r="T60" s="5"/>
      <c r="U60" s="5"/>
      <c r="V60" s="5"/>
      <c r="W60" s="5"/>
      <c r="X60" s="5"/>
      <c r="Y60" s="5"/>
      <c r="Z60" s="5"/>
      <c r="AA60" s="5"/>
      <c r="AB60" s="5"/>
      <c r="AC60" s="5"/>
      <c r="AD60" s="5"/>
      <c r="AE60" s="5"/>
      <c r="AF60" s="5"/>
      <c r="AG60" s="5"/>
      <c r="AH60" s="5"/>
      <c r="AI60" s="5"/>
      <c r="AJ60" s="5"/>
      <c r="AK60" s="5"/>
      <c r="AL60" s="5"/>
      <c r="AM60" s="5"/>
      <c r="AN60" s="5"/>
      <c r="AO60" s="5"/>
      <c r="AP60" s="5"/>
      <c r="AQ60" s="5"/>
    </row>
    <row r="61" spans="1:43" ht="11.25" customHeight="1">
      <c r="A61" s="5"/>
      <c r="B61" s="5"/>
      <c r="C61" s="5"/>
      <c r="D61" s="5"/>
      <c r="E61" s="5"/>
      <c r="F61" s="5"/>
      <c r="G61" s="5"/>
      <c r="H61" s="5"/>
      <c r="I61" s="5"/>
      <c r="J61" s="5"/>
      <c r="K61" s="5"/>
      <c r="L61" s="5"/>
      <c r="M61" s="5"/>
      <c r="N61" s="5"/>
      <c r="O61" s="5"/>
      <c r="P61" s="5"/>
      <c r="Q61" s="5"/>
      <c r="R61" s="5"/>
      <c r="S61" s="5"/>
      <c r="T61" s="5"/>
      <c r="U61" s="5"/>
      <c r="V61" s="5"/>
      <c r="W61" s="5"/>
      <c r="X61" s="5"/>
      <c r="Y61" s="5"/>
      <c r="Z61" s="5"/>
      <c r="AA61" s="5"/>
      <c r="AB61" s="5"/>
      <c r="AC61" s="5"/>
      <c r="AD61" s="5"/>
      <c r="AE61" s="5"/>
      <c r="AF61" s="5"/>
      <c r="AG61" s="5"/>
      <c r="AH61" s="5"/>
      <c r="AI61" s="5"/>
      <c r="AJ61" s="5"/>
      <c r="AK61" s="5"/>
      <c r="AL61" s="5"/>
      <c r="AM61" s="5"/>
      <c r="AN61" s="5"/>
      <c r="AO61" s="5"/>
      <c r="AP61" s="5"/>
      <c r="AQ61" s="5"/>
    </row>
    <row r="62" spans="1:43" ht="11.25" customHeight="1">
      <c r="A62" s="5"/>
      <c r="B62" s="5"/>
      <c r="C62" s="5"/>
      <c r="D62" s="5"/>
      <c r="E62" s="5"/>
      <c r="F62" s="5"/>
      <c r="G62" s="5"/>
      <c r="H62" s="5"/>
      <c r="I62" s="5"/>
      <c r="J62" s="5"/>
      <c r="K62" s="5"/>
      <c r="L62" s="5"/>
      <c r="M62" s="5"/>
      <c r="N62" s="5"/>
      <c r="O62" s="5"/>
      <c r="P62" s="5"/>
      <c r="Q62" s="5"/>
      <c r="R62" s="5"/>
      <c r="S62" s="5"/>
      <c r="T62" s="5"/>
      <c r="U62" s="5"/>
      <c r="V62" s="5"/>
      <c r="W62" s="5"/>
      <c r="X62" s="5"/>
      <c r="Y62" s="5"/>
      <c r="Z62" s="5"/>
      <c r="AA62" s="5"/>
      <c r="AB62" s="5"/>
      <c r="AC62" s="5"/>
      <c r="AD62" s="5"/>
      <c r="AE62" s="5"/>
      <c r="AF62" s="5"/>
      <c r="AG62" s="5"/>
      <c r="AH62" s="5"/>
      <c r="AI62" s="5"/>
      <c r="AJ62" s="5"/>
      <c r="AK62" s="5"/>
      <c r="AL62" s="5"/>
      <c r="AM62" s="5"/>
      <c r="AN62" s="5"/>
      <c r="AO62" s="5"/>
      <c r="AP62" s="5"/>
      <c r="AQ62" s="5"/>
    </row>
    <row r="63" spans="1:43" ht="11.25" customHeight="1">
      <c r="A63" s="5"/>
      <c r="B63" s="5"/>
      <c r="C63" s="5"/>
      <c r="D63" s="5"/>
      <c r="E63" s="5"/>
      <c r="F63" s="5"/>
      <c r="G63" s="5"/>
      <c r="H63" s="5"/>
      <c r="I63" s="5"/>
      <c r="J63" s="5"/>
      <c r="K63" s="5"/>
      <c r="L63" s="5"/>
      <c r="M63" s="5"/>
      <c r="N63" s="5"/>
      <c r="O63" s="5"/>
      <c r="P63" s="5"/>
      <c r="Q63" s="5"/>
      <c r="R63" s="5"/>
      <c r="S63" s="5"/>
      <c r="T63" s="5"/>
      <c r="U63" s="5"/>
      <c r="V63" s="5"/>
      <c r="W63" s="5"/>
      <c r="X63" s="5"/>
      <c r="Y63" s="5"/>
      <c r="Z63" s="5"/>
      <c r="AA63" s="5"/>
      <c r="AB63" s="5"/>
      <c r="AC63" s="5"/>
      <c r="AD63" s="5"/>
      <c r="AE63" s="5"/>
      <c r="AF63" s="5"/>
      <c r="AG63" s="5"/>
      <c r="AH63" s="5"/>
      <c r="AI63" s="5"/>
      <c r="AJ63" s="5"/>
      <c r="AK63" s="5"/>
      <c r="AL63" s="5"/>
      <c r="AM63" s="5"/>
      <c r="AN63" s="5"/>
      <c r="AO63" s="5"/>
      <c r="AP63" s="5"/>
      <c r="AQ63" s="5"/>
    </row>
    <row r="64" spans="1:43" ht="11.25" customHeight="1">
      <c r="A64" s="5"/>
      <c r="B64" s="5"/>
      <c r="C64" s="5"/>
      <c r="D64" s="5"/>
      <c r="E64" s="5"/>
      <c r="F64" s="5"/>
      <c r="G64" s="5"/>
      <c r="H64" s="5"/>
      <c r="I64" s="5"/>
      <c r="J64" s="5"/>
      <c r="K64" s="5"/>
      <c r="L64" s="5"/>
      <c r="M64" s="5"/>
      <c r="N64" s="5"/>
      <c r="O64" s="5"/>
      <c r="P64" s="5"/>
      <c r="Q64" s="5"/>
      <c r="R64" s="5"/>
      <c r="S64" s="5"/>
      <c r="T64" s="5"/>
      <c r="U64" s="5"/>
      <c r="V64" s="5"/>
      <c r="W64" s="5"/>
      <c r="X64" s="5"/>
      <c r="Y64" s="5"/>
      <c r="Z64" s="5"/>
      <c r="AA64" s="5"/>
      <c r="AB64" s="5"/>
      <c r="AC64" s="5"/>
      <c r="AD64" s="5"/>
      <c r="AE64" s="5"/>
      <c r="AF64" s="5"/>
      <c r="AG64" s="5"/>
      <c r="AH64" s="5"/>
      <c r="AI64" s="5"/>
      <c r="AJ64" s="5"/>
      <c r="AK64" s="5"/>
      <c r="AL64" s="5"/>
      <c r="AM64" s="5"/>
      <c r="AN64" s="5"/>
      <c r="AO64" s="5"/>
      <c r="AP64" s="5"/>
      <c r="AQ64" s="5"/>
    </row>
    <row r="65" spans="1:43" ht="11.25" customHeight="1">
      <c r="A65" s="5"/>
      <c r="B65" s="5"/>
      <c r="C65" s="5"/>
      <c r="D65" s="5"/>
      <c r="E65" s="5"/>
      <c r="F65" s="5"/>
      <c r="G65" s="5"/>
      <c r="H65" s="5"/>
      <c r="I65" s="5"/>
      <c r="J65" s="5"/>
      <c r="K65" s="5"/>
      <c r="L65" s="5"/>
      <c r="M65" s="5"/>
      <c r="N65" s="5"/>
      <c r="O65" s="5"/>
      <c r="P65" s="5"/>
      <c r="Q65" s="5"/>
      <c r="R65" s="5"/>
      <c r="S65" s="5"/>
      <c r="T65" s="5"/>
      <c r="U65" s="5"/>
      <c r="V65" s="5"/>
      <c r="W65" s="5"/>
      <c r="X65" s="5"/>
      <c r="Y65" s="5"/>
      <c r="Z65" s="5"/>
      <c r="AA65" s="5"/>
      <c r="AB65" s="5"/>
      <c r="AC65" s="5"/>
      <c r="AD65" s="5"/>
      <c r="AE65" s="5"/>
      <c r="AF65" s="5"/>
      <c r="AG65" s="5"/>
      <c r="AH65" s="5"/>
      <c r="AI65" s="5"/>
      <c r="AJ65" s="5"/>
      <c r="AK65" s="5"/>
      <c r="AL65" s="5"/>
      <c r="AM65" s="5"/>
      <c r="AN65" s="5"/>
      <c r="AO65" s="5"/>
      <c r="AP65" s="5"/>
      <c r="AQ65" s="5"/>
    </row>
    <row r="66" spans="1:43" ht="11.25" customHeight="1">
      <c r="A66" s="5"/>
      <c r="B66" s="5"/>
      <c r="C66" s="5"/>
      <c r="D66" s="5"/>
      <c r="E66" s="5"/>
      <c r="F66" s="5"/>
      <c r="G66" s="5"/>
      <c r="H66" s="5"/>
      <c r="I66" s="5"/>
      <c r="J66" s="5"/>
      <c r="K66" s="5"/>
      <c r="L66" s="5"/>
      <c r="M66" s="5"/>
      <c r="N66" s="5"/>
      <c r="O66" s="5"/>
      <c r="P66" s="5"/>
      <c r="Q66" s="5"/>
      <c r="R66" s="5"/>
      <c r="S66" s="5"/>
      <c r="T66" s="5"/>
      <c r="U66" s="5"/>
      <c r="V66" s="5"/>
      <c r="W66" s="5"/>
      <c r="X66" s="5"/>
      <c r="Y66" s="5"/>
      <c r="Z66" s="5"/>
      <c r="AA66" s="5"/>
      <c r="AB66" s="5"/>
      <c r="AC66" s="5"/>
      <c r="AD66" s="5"/>
      <c r="AE66" s="5"/>
      <c r="AF66" s="5"/>
      <c r="AG66" s="5"/>
      <c r="AH66" s="5"/>
      <c r="AI66" s="5"/>
      <c r="AJ66" s="5"/>
      <c r="AK66" s="5"/>
      <c r="AL66" s="5"/>
      <c r="AM66" s="5"/>
      <c r="AN66" s="5"/>
      <c r="AO66" s="5"/>
      <c r="AP66" s="5"/>
      <c r="AQ66" s="5"/>
    </row>
    <row r="67" spans="1:43" ht="11.25" customHeight="1">
      <c r="A67" s="5"/>
      <c r="B67" s="5"/>
      <c r="C67" s="5"/>
      <c r="D67" s="5"/>
      <c r="E67" s="5"/>
      <c r="F67" s="5"/>
      <c r="G67" s="5"/>
      <c r="H67" s="5"/>
      <c r="I67" s="5"/>
      <c r="J67" s="5"/>
      <c r="K67" s="5"/>
      <c r="L67" s="5"/>
      <c r="M67" s="5"/>
      <c r="N67" s="5"/>
      <c r="O67" s="5"/>
      <c r="P67" s="5"/>
      <c r="Q67" s="5"/>
      <c r="R67" s="5"/>
      <c r="S67" s="5"/>
      <c r="T67" s="5"/>
      <c r="U67" s="5"/>
      <c r="V67" s="5"/>
      <c r="W67" s="5"/>
      <c r="X67" s="5"/>
      <c r="Y67" s="5"/>
      <c r="Z67" s="5"/>
      <c r="AA67" s="5"/>
      <c r="AB67" s="5"/>
      <c r="AC67" s="5"/>
      <c r="AD67" s="5"/>
      <c r="AE67" s="5"/>
      <c r="AF67" s="5"/>
      <c r="AG67" s="5"/>
      <c r="AH67" s="5"/>
      <c r="AI67" s="5"/>
      <c r="AJ67" s="5"/>
      <c r="AK67" s="5"/>
      <c r="AL67" s="5"/>
      <c r="AM67" s="5"/>
      <c r="AN67" s="5"/>
      <c r="AO67" s="5"/>
      <c r="AP67" s="5"/>
      <c r="AQ67" s="5"/>
    </row>
    <row r="68" spans="1:43" ht="11.25" customHeight="1">
      <c r="A68" s="5"/>
      <c r="B68" s="5"/>
      <c r="C68" s="5"/>
      <c r="D68" s="5"/>
      <c r="E68" s="5"/>
      <c r="F68" s="5"/>
      <c r="G68" s="5"/>
      <c r="H68" s="5"/>
      <c r="I68" s="5"/>
      <c r="J68" s="5"/>
      <c r="K68" s="5"/>
      <c r="L68" s="5"/>
      <c r="M68" s="5"/>
      <c r="N68" s="5"/>
      <c r="O68" s="5"/>
      <c r="P68" s="5"/>
      <c r="Q68" s="5"/>
      <c r="R68" s="5"/>
      <c r="S68" s="5"/>
      <c r="T68" s="5"/>
      <c r="U68" s="5"/>
      <c r="V68" s="5"/>
      <c r="W68" s="5"/>
      <c r="X68" s="5"/>
      <c r="Y68" s="5"/>
      <c r="Z68" s="5"/>
      <c r="AA68" s="5"/>
      <c r="AB68" s="5"/>
      <c r="AC68" s="5"/>
      <c r="AD68" s="5"/>
      <c r="AE68" s="5"/>
      <c r="AF68" s="5"/>
      <c r="AG68" s="5"/>
      <c r="AH68" s="5"/>
      <c r="AI68" s="5"/>
      <c r="AJ68" s="5"/>
      <c r="AK68" s="5"/>
      <c r="AL68" s="5"/>
      <c r="AM68" s="5"/>
      <c r="AN68" s="5"/>
      <c r="AO68" s="5"/>
      <c r="AP68" s="5"/>
      <c r="AQ68" s="5"/>
    </row>
    <row r="69" spans="1:43" ht="11.25" customHeight="1">
      <c r="A69" s="5"/>
      <c r="B69" s="5"/>
      <c r="C69" s="5"/>
      <c r="D69" s="5"/>
      <c r="E69" s="5"/>
      <c r="F69" s="5"/>
      <c r="G69" s="5"/>
      <c r="H69" s="5"/>
      <c r="I69" s="5"/>
      <c r="J69" s="5"/>
      <c r="K69" s="5"/>
      <c r="L69" s="5"/>
      <c r="M69" s="5"/>
      <c r="N69" s="5"/>
      <c r="O69" s="5"/>
      <c r="P69" s="5"/>
      <c r="Q69" s="5"/>
      <c r="R69" s="5"/>
      <c r="S69" s="5"/>
      <c r="T69" s="5"/>
      <c r="U69" s="5"/>
      <c r="V69" s="5"/>
      <c r="W69" s="5"/>
      <c r="X69" s="5"/>
      <c r="Y69" s="5"/>
      <c r="Z69" s="5"/>
      <c r="AA69" s="5"/>
      <c r="AB69" s="5"/>
      <c r="AC69" s="5"/>
      <c r="AD69" s="5"/>
      <c r="AE69" s="5"/>
      <c r="AF69" s="5"/>
      <c r="AG69" s="5"/>
      <c r="AH69" s="5"/>
      <c r="AI69" s="5"/>
      <c r="AJ69" s="5"/>
      <c r="AK69" s="5"/>
      <c r="AL69" s="5"/>
      <c r="AM69" s="5"/>
      <c r="AN69" s="5"/>
      <c r="AO69" s="5"/>
      <c r="AP69" s="5"/>
      <c r="AQ69" s="5"/>
    </row>
    <row r="70" spans="1:43" ht="11.25" customHeight="1">
      <c r="A70" s="5"/>
      <c r="B70" s="5"/>
      <c r="C70" s="5"/>
      <c r="D70" s="5"/>
      <c r="E70" s="5"/>
      <c r="F70" s="5"/>
      <c r="G70" s="5"/>
      <c r="H70" s="5"/>
      <c r="I70" s="5"/>
      <c r="J70" s="5"/>
      <c r="K70" s="5"/>
      <c r="L70" s="5"/>
      <c r="M70" s="5"/>
      <c r="N70" s="5"/>
      <c r="O70" s="5"/>
      <c r="P70" s="5"/>
      <c r="Q70" s="5"/>
      <c r="R70" s="5"/>
      <c r="S70" s="5"/>
      <c r="T70" s="5"/>
      <c r="U70" s="5"/>
      <c r="V70" s="5"/>
      <c r="W70" s="5"/>
      <c r="X70" s="5"/>
      <c r="Y70" s="5"/>
      <c r="Z70" s="5"/>
      <c r="AA70" s="5"/>
      <c r="AB70" s="5"/>
      <c r="AC70" s="5"/>
      <c r="AD70" s="5"/>
      <c r="AE70" s="5"/>
      <c r="AF70" s="5"/>
      <c r="AG70" s="5"/>
      <c r="AH70" s="5"/>
      <c r="AI70" s="5"/>
      <c r="AJ70" s="5"/>
      <c r="AK70" s="5"/>
      <c r="AL70" s="5"/>
      <c r="AM70" s="5"/>
      <c r="AN70" s="5"/>
      <c r="AO70" s="5"/>
      <c r="AP70" s="5"/>
      <c r="AQ70" s="5"/>
    </row>
    <row r="71" spans="1:43" ht="9.75" customHeight="1"/>
  </sheetData>
  <pageMargins left="0.70866141732283472" right="0.70866141732283472" top="0.74803149606299213" bottom="0.74803149606299213" header="0.31496062992125984" footer="0.31496062992125984"/>
  <pageSetup paperSize="9" scale="25" orientation="portrait"/>
  <headerFooter>
    <oddHeader>&amp;L&amp;"-,Regular"&amp;9&amp;K63656APage &amp;P of &amp;N&amp;C&amp;"-,Regular"&amp;9&amp;K63656A&amp;F&amp;R&amp;G</oddHeader>
    <oddFooter>&amp;LSheet: &amp;A&amp;RPrinted on &amp;D at &amp;T</oddFooter>
  </headerFooter>
  <customProperties>
    <customPr name="MMSheetType" r:id="rId1"/>
  </customProperties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dimension ref="A1:L197"/>
  <sheetViews>
    <sheetView showGridLines="0" workbookViewId="0"/>
  </sheetViews>
  <sheetFormatPr defaultColWidth="0" defaultRowHeight="10.15"/>
  <cols>
    <col min="1" max="1" width="49.83203125" style="31" bestFit="1" customWidth="1"/>
    <col min="2" max="2" width="17.33203125" style="31" bestFit="1" customWidth="1"/>
    <col min="3" max="3" width="10.33203125" style="31" bestFit="1" customWidth="1"/>
    <col min="4" max="4" width="10.5" style="31" bestFit="1" customWidth="1"/>
    <col min="5" max="5" width="14.5" style="31" bestFit="1" customWidth="1"/>
    <col min="6" max="6" width="21.1640625" style="31" bestFit="1" customWidth="1"/>
    <col min="7" max="7" width="17.5" style="31" bestFit="1" customWidth="1"/>
    <col min="8" max="8" width="14.33203125" style="31" bestFit="1" customWidth="1"/>
    <col min="9" max="9" width="17.6640625" style="31" bestFit="1" customWidth="1"/>
    <col min="10" max="10" width="51.6640625" style="31" bestFit="1" customWidth="1"/>
    <col min="11" max="12" width="13" style="31" bestFit="1" customWidth="1"/>
    <col min="13" max="13" width="9.1640625" style="31" hidden="1" customWidth="1"/>
    <col min="14" max="16384" width="9.1640625" style="31" hidden="1"/>
  </cols>
  <sheetData>
    <row r="1" spans="1:12">
      <c r="A1" s="31" t="s">
        <v>210</v>
      </c>
      <c r="B1" s="31" t="s">
        <v>211</v>
      </c>
      <c r="C1" s="31" t="s">
        <v>212</v>
      </c>
      <c r="D1" s="31" t="s">
        <v>213</v>
      </c>
      <c r="E1" s="31" t="s">
        <v>214</v>
      </c>
      <c r="F1" s="31" t="s">
        <v>215</v>
      </c>
      <c r="G1" s="31" t="s">
        <v>216</v>
      </c>
      <c r="H1" s="31" t="s">
        <v>217</v>
      </c>
      <c r="I1" s="31" t="s">
        <v>218</v>
      </c>
      <c r="J1" s="31" t="s">
        <v>219</v>
      </c>
      <c r="K1" s="31" t="s">
        <v>220</v>
      </c>
      <c r="L1" s="31" t="s">
        <v>221</v>
      </c>
    </row>
    <row r="2" spans="1:12">
      <c r="A2" s="31" t="s">
        <v>24</v>
      </c>
      <c r="C2" s="31">
        <v>0</v>
      </c>
      <c r="D2" s="81">
        <v>44286</v>
      </c>
      <c r="E2" s="81">
        <f>InpS!$F$10</f>
        <v>43922</v>
      </c>
      <c r="I2" s="31">
        <v>0</v>
      </c>
      <c r="J2" s="31" t="s">
        <v>222</v>
      </c>
    </row>
    <row r="3" spans="1:12">
      <c r="A3" s="31" t="s">
        <v>26</v>
      </c>
      <c r="C3" s="31">
        <v>0</v>
      </c>
      <c r="D3" s="81">
        <v>44286</v>
      </c>
      <c r="G3" s="31">
        <f>InpS!$F$11</f>
        <v>3</v>
      </c>
      <c r="I3" s="31">
        <v>0</v>
      </c>
      <c r="J3" s="31" t="s">
        <v>223</v>
      </c>
    </row>
    <row r="4" spans="1:12">
      <c r="A4" s="31" t="s">
        <v>28</v>
      </c>
      <c r="C4" s="31">
        <v>0</v>
      </c>
      <c r="D4" s="81">
        <v>44286</v>
      </c>
      <c r="G4" s="31">
        <f>InpS!$F$15</f>
        <v>837.3239296467807</v>
      </c>
      <c r="I4" s="31">
        <v>0</v>
      </c>
      <c r="J4" s="31" t="s">
        <v>224</v>
      </c>
    </row>
    <row r="5" spans="1:12">
      <c r="A5" s="31" t="s">
        <v>30</v>
      </c>
      <c r="C5" s="31">
        <v>0</v>
      </c>
      <c r="D5" s="81">
        <v>44286</v>
      </c>
      <c r="G5" s="31">
        <f>InpS!$F$16</f>
        <v>1478.2264498802988</v>
      </c>
      <c r="I5" s="31">
        <v>0</v>
      </c>
      <c r="J5" s="31" t="s">
        <v>225</v>
      </c>
    </row>
    <row r="6" spans="1:12">
      <c r="A6" s="31" t="s">
        <v>31</v>
      </c>
      <c r="C6" s="31">
        <v>0</v>
      </c>
      <c r="D6" s="81">
        <v>44286</v>
      </c>
      <c r="G6" s="31">
        <f>InpS!$F$17</f>
        <v>496.82769735131916</v>
      </c>
      <c r="I6" s="31">
        <v>0</v>
      </c>
      <c r="J6" s="31" t="s">
        <v>226</v>
      </c>
    </row>
    <row r="7" spans="1:12">
      <c r="A7" s="31" t="s">
        <v>32</v>
      </c>
      <c r="C7" s="31">
        <v>0</v>
      </c>
      <c r="D7" s="81">
        <v>44286</v>
      </c>
      <c r="G7" s="31">
        <f>InpS!$F$18</f>
        <v>597.62175770921317</v>
      </c>
      <c r="I7" s="31">
        <v>0</v>
      </c>
      <c r="J7" s="31" t="s">
        <v>227</v>
      </c>
    </row>
    <row r="8" spans="1:12">
      <c r="A8" s="31" t="s">
        <v>33</v>
      </c>
      <c r="C8" s="31">
        <v>0</v>
      </c>
      <c r="D8" s="81">
        <v>44286</v>
      </c>
      <c r="G8" s="31">
        <f>InpS!$F$19</f>
        <v>994.16275654556773</v>
      </c>
      <c r="I8" s="31">
        <v>0</v>
      </c>
      <c r="J8" s="31" t="s">
        <v>228</v>
      </c>
    </row>
    <row r="9" spans="1:12">
      <c r="A9" s="31" t="s">
        <v>34</v>
      </c>
      <c r="C9" s="31">
        <v>0</v>
      </c>
      <c r="D9" s="81">
        <v>44286</v>
      </c>
      <c r="G9" s="31">
        <f>InpS!$F$20</f>
        <v>1557.7208246722669</v>
      </c>
      <c r="I9" s="31">
        <v>0</v>
      </c>
      <c r="J9" s="31" t="s">
        <v>229</v>
      </c>
    </row>
    <row r="10" spans="1:12">
      <c r="A10" s="31" t="s">
        <v>36</v>
      </c>
      <c r="C10" s="31">
        <v>0</v>
      </c>
      <c r="D10" s="81">
        <v>44286</v>
      </c>
      <c r="G10" s="31">
        <f>InpS!$F$24</f>
        <v>1326.708994049694</v>
      </c>
      <c r="I10" s="31">
        <v>0</v>
      </c>
      <c r="J10" s="31" t="s">
        <v>230</v>
      </c>
    </row>
    <row r="11" spans="1:12">
      <c r="A11" s="31" t="s">
        <v>37</v>
      </c>
      <c r="C11" s="31">
        <v>0</v>
      </c>
      <c r="D11" s="81">
        <v>44286</v>
      </c>
      <c r="G11" s="31">
        <f>InpS!$F$25</f>
        <v>2316.0238586226687</v>
      </c>
      <c r="I11" s="31">
        <v>0</v>
      </c>
      <c r="J11" s="31" t="s">
        <v>231</v>
      </c>
    </row>
    <row r="12" spans="1:12">
      <c r="A12" s="31" t="s">
        <v>38</v>
      </c>
      <c r="C12" s="31">
        <v>0</v>
      </c>
      <c r="D12" s="81">
        <v>44286</v>
      </c>
      <c r="G12" s="31">
        <f>InpS!$F$26</f>
        <v>6958.8778250831556</v>
      </c>
      <c r="I12" s="31">
        <v>0</v>
      </c>
      <c r="J12" s="31" t="s">
        <v>232</v>
      </c>
    </row>
    <row r="13" spans="1:12">
      <c r="A13" s="31" t="s">
        <v>39</v>
      </c>
      <c r="C13" s="31">
        <v>0</v>
      </c>
      <c r="D13" s="81">
        <v>44286</v>
      </c>
      <c r="G13" s="31">
        <f>InpS!$F$27</f>
        <v>9934.9059670306342</v>
      </c>
      <c r="I13" s="31">
        <v>0</v>
      </c>
      <c r="J13" s="31" t="s">
        <v>233</v>
      </c>
    </row>
    <row r="14" spans="1:12">
      <c r="A14" s="31" t="s">
        <v>41</v>
      </c>
      <c r="C14" s="31">
        <v>0</v>
      </c>
      <c r="D14" s="81">
        <v>44286</v>
      </c>
      <c r="G14" s="31">
        <f>InpS!$F$31</f>
        <v>104.21666666666665</v>
      </c>
      <c r="I14" s="31">
        <v>0</v>
      </c>
      <c r="J14" s="31" t="s">
        <v>234</v>
      </c>
    </row>
    <row r="15" spans="1:12">
      <c r="A15" s="31" t="s">
        <v>43</v>
      </c>
      <c r="C15" s="31">
        <v>0</v>
      </c>
      <c r="D15" s="81">
        <v>44286</v>
      </c>
      <c r="G15" s="31">
        <f>InpS!$F$32</f>
        <v>123.04166666666664</v>
      </c>
      <c r="I15" s="31">
        <v>0</v>
      </c>
      <c r="J15" s="31" t="s">
        <v>235</v>
      </c>
    </row>
    <row r="16" spans="1:12">
      <c r="A16" s="31" t="s">
        <v>44</v>
      </c>
      <c r="C16" s="31">
        <v>0</v>
      </c>
      <c r="D16" s="81">
        <v>44286</v>
      </c>
      <c r="G16" s="31">
        <f>InpS!$F$33</f>
        <v>7214.3005460697786</v>
      </c>
      <c r="I16" s="31">
        <v>0</v>
      </c>
      <c r="J16" s="31" t="s">
        <v>236</v>
      </c>
    </row>
    <row r="17" spans="1:10">
      <c r="A17" s="31" t="s">
        <v>45</v>
      </c>
      <c r="C17" s="31">
        <v>0</v>
      </c>
      <c r="D17" s="81">
        <v>44286</v>
      </c>
      <c r="G17" s="31">
        <f>InpS!$F$34</f>
        <v>4966.5071929347978</v>
      </c>
      <c r="I17" s="31">
        <v>0</v>
      </c>
      <c r="J17" s="31" t="s">
        <v>237</v>
      </c>
    </row>
    <row r="18" spans="1:10">
      <c r="A18" s="31" t="s">
        <v>46</v>
      </c>
      <c r="C18" s="31">
        <v>0</v>
      </c>
      <c r="D18" s="81">
        <v>44286</v>
      </c>
      <c r="G18" s="31">
        <f>InpS!$F$35</f>
        <v>7276.101546069779</v>
      </c>
      <c r="I18" s="31">
        <v>0</v>
      </c>
      <c r="J18" s="31" t="s">
        <v>238</v>
      </c>
    </row>
    <row r="19" spans="1:10">
      <c r="A19" s="31" t="s">
        <v>47</v>
      </c>
      <c r="C19" s="31">
        <v>0</v>
      </c>
      <c r="D19" s="81">
        <v>44286</v>
      </c>
      <c r="G19" s="31">
        <f>InpS!$F$36</f>
        <v>942.73578024481446</v>
      </c>
      <c r="I19" s="31">
        <v>0</v>
      </c>
      <c r="J19" s="31" t="s">
        <v>239</v>
      </c>
    </row>
    <row r="20" spans="1:10">
      <c r="A20" s="31" t="s">
        <v>48</v>
      </c>
      <c r="C20" s="31">
        <v>0</v>
      </c>
      <c r="D20" s="81">
        <v>44286</v>
      </c>
      <c r="G20" s="31">
        <f>InpS!$F$37</f>
        <v>1721.6665616983601</v>
      </c>
      <c r="I20" s="31">
        <v>0</v>
      </c>
      <c r="J20" s="31" t="s">
        <v>240</v>
      </c>
    </row>
    <row r="21" spans="1:10">
      <c r="A21" s="31" t="s">
        <v>49</v>
      </c>
      <c r="C21" s="31">
        <v>0</v>
      </c>
      <c r="D21" s="81">
        <v>44286</v>
      </c>
      <c r="G21" s="31">
        <f>InpS!$F$38</f>
        <v>442.01744141846035</v>
      </c>
      <c r="I21" s="31">
        <v>0</v>
      </c>
      <c r="J21" s="31" t="s">
        <v>241</v>
      </c>
    </row>
    <row r="22" spans="1:10">
      <c r="A22" s="31" t="s">
        <v>51</v>
      </c>
      <c r="C22" s="31">
        <v>0</v>
      </c>
      <c r="D22" s="81">
        <v>44286</v>
      </c>
      <c r="G22" s="31">
        <f>InpS!$F$39</f>
        <v>553.14376555959711</v>
      </c>
      <c r="I22" s="31">
        <v>0</v>
      </c>
      <c r="J22" s="31" t="s">
        <v>242</v>
      </c>
    </row>
    <row r="23" spans="1:10">
      <c r="A23" s="31" t="s">
        <v>53</v>
      </c>
      <c r="C23" s="31">
        <v>0</v>
      </c>
      <c r="D23" s="81">
        <v>44286</v>
      </c>
      <c r="G23" s="31">
        <f>InpS!$F$43</f>
        <v>83.450351424310981</v>
      </c>
      <c r="I23" s="31">
        <v>0</v>
      </c>
      <c r="J23" s="31" t="s">
        <v>243</v>
      </c>
    </row>
    <row r="24" spans="1:10">
      <c r="A24" s="31" t="s">
        <v>54</v>
      </c>
      <c r="C24" s="31">
        <v>0</v>
      </c>
      <c r="D24" s="81">
        <v>44286</v>
      </c>
      <c r="G24" s="31">
        <f>InpS!$F$44</f>
        <v>173.58322650763671</v>
      </c>
      <c r="I24" s="31">
        <v>0</v>
      </c>
      <c r="J24" s="31" t="s">
        <v>244</v>
      </c>
    </row>
    <row r="25" spans="1:10">
      <c r="A25" s="31" t="s">
        <v>56</v>
      </c>
      <c r="C25" s="31">
        <v>0</v>
      </c>
      <c r="D25" s="81">
        <v>44286</v>
      </c>
      <c r="G25" s="31">
        <f>InpS!$F$48</f>
        <v>26.631990922858527</v>
      </c>
      <c r="I25" s="31">
        <v>0</v>
      </c>
      <c r="J25" s="31" t="s">
        <v>245</v>
      </c>
    </row>
    <row r="26" spans="1:10">
      <c r="A26" s="31" t="s">
        <v>57</v>
      </c>
      <c r="C26" s="31">
        <v>0</v>
      </c>
      <c r="D26" s="81">
        <v>44286</v>
      </c>
      <c r="G26" s="31">
        <f>InpS!$F$49</f>
        <v>0</v>
      </c>
      <c r="I26" s="31">
        <v>0</v>
      </c>
      <c r="J26" s="31" t="s">
        <v>246</v>
      </c>
    </row>
    <row r="27" spans="1:10">
      <c r="A27" s="31" t="s">
        <v>58</v>
      </c>
      <c r="C27" s="31">
        <v>0</v>
      </c>
      <c r="D27" s="81">
        <v>44286</v>
      </c>
      <c r="G27" s="31">
        <f>InpS!$F$50</f>
        <v>11.403164354622323</v>
      </c>
      <c r="I27" s="31">
        <v>0</v>
      </c>
      <c r="J27" s="31" t="s">
        <v>247</v>
      </c>
    </row>
    <row r="28" spans="1:10">
      <c r="A28" s="31" t="s">
        <v>59</v>
      </c>
      <c r="C28" s="31">
        <v>0</v>
      </c>
      <c r="D28" s="81">
        <v>44286</v>
      </c>
      <c r="G28" s="31">
        <f>InpS!$F$51</f>
        <v>45.185322403356373</v>
      </c>
      <c r="I28" s="31">
        <v>0</v>
      </c>
      <c r="J28" s="31" t="s">
        <v>248</v>
      </c>
    </row>
    <row r="29" spans="1:10">
      <c r="A29" s="31" t="s">
        <v>60</v>
      </c>
      <c r="C29" s="31">
        <v>0</v>
      </c>
      <c r="D29" s="81">
        <v>44286</v>
      </c>
      <c r="G29" s="31">
        <f>InpS!$F$52</f>
        <v>4.3065897930411019</v>
      </c>
      <c r="I29" s="31">
        <v>0</v>
      </c>
      <c r="J29" s="31" t="s">
        <v>249</v>
      </c>
    </row>
    <row r="30" spans="1:10">
      <c r="A30" s="31" t="s">
        <v>61</v>
      </c>
      <c r="C30" s="31">
        <v>0</v>
      </c>
      <c r="D30" s="81">
        <v>44286</v>
      </c>
      <c r="G30" s="31">
        <f>InpS!$F$53</f>
        <v>0</v>
      </c>
      <c r="I30" s="31">
        <v>0</v>
      </c>
      <c r="J30" s="31" t="s">
        <v>250</v>
      </c>
    </row>
    <row r="31" spans="1:10">
      <c r="A31" s="31" t="s">
        <v>63</v>
      </c>
      <c r="C31" s="31">
        <v>0</v>
      </c>
      <c r="D31" s="81">
        <v>44286</v>
      </c>
      <c r="F31" s="82">
        <f>InpS!$F$57</f>
        <v>0.75923271482808929</v>
      </c>
      <c r="I31" s="31">
        <v>0</v>
      </c>
      <c r="J31" s="31" t="s">
        <v>251</v>
      </c>
    </row>
    <row r="32" spans="1:10">
      <c r="A32" s="31" t="s">
        <v>65</v>
      </c>
      <c r="C32" s="31">
        <v>0</v>
      </c>
      <c r="D32" s="81">
        <v>44286</v>
      </c>
      <c r="F32" s="82">
        <f>InpS!$F$58</f>
        <v>0.78355169584240392</v>
      </c>
      <c r="I32" s="31">
        <v>0</v>
      </c>
      <c r="J32" s="31" t="s">
        <v>252</v>
      </c>
    </row>
    <row r="33" spans="1:10">
      <c r="A33" s="31" t="s">
        <v>66</v>
      </c>
      <c r="C33" s="31">
        <v>0</v>
      </c>
      <c r="D33" s="81">
        <v>44286</v>
      </c>
      <c r="G33" s="31">
        <f>InpS!$F$59</f>
        <v>7064.1950000000006</v>
      </c>
      <c r="I33" s="31">
        <v>0</v>
      </c>
      <c r="J33" s="31" t="s">
        <v>253</v>
      </c>
    </row>
    <row r="34" spans="1:10">
      <c r="A34" s="31" t="s">
        <v>68</v>
      </c>
      <c r="C34" s="31">
        <v>0</v>
      </c>
      <c r="D34" s="81">
        <v>44286</v>
      </c>
      <c r="G34" s="31">
        <f>InpS!$F$60</f>
        <v>4239.54</v>
      </c>
      <c r="I34" s="31">
        <v>0</v>
      </c>
      <c r="J34" s="31" t="s">
        <v>254</v>
      </c>
    </row>
    <row r="35" spans="1:10">
      <c r="A35" s="31" t="s">
        <v>69</v>
      </c>
      <c r="C35" s="31">
        <v>0</v>
      </c>
      <c r="D35" s="81">
        <v>44286</v>
      </c>
      <c r="G35" s="31">
        <f>InpS!$F$61</f>
        <v>7734.86</v>
      </c>
      <c r="I35" s="31">
        <v>0</v>
      </c>
      <c r="J35" s="31" t="s">
        <v>255</v>
      </c>
    </row>
    <row r="36" spans="1:10">
      <c r="A36" s="31" t="s">
        <v>70</v>
      </c>
      <c r="C36" s="31">
        <v>0</v>
      </c>
      <c r="D36" s="81">
        <v>44286</v>
      </c>
      <c r="G36" s="31">
        <f>InpS!$F$62</f>
        <v>3956.9000000000005</v>
      </c>
      <c r="I36" s="31">
        <v>0</v>
      </c>
      <c r="J36" s="31" t="s">
        <v>256</v>
      </c>
    </row>
    <row r="37" spans="1:10">
      <c r="A37" s="31" t="s">
        <v>72</v>
      </c>
      <c r="C37" s="31">
        <v>0</v>
      </c>
      <c r="D37" s="81">
        <v>44286</v>
      </c>
      <c r="G37" s="31">
        <f>InpS!$F$66</f>
        <v>321.16601876731374</v>
      </c>
      <c r="I37" s="31">
        <v>0</v>
      </c>
      <c r="J37" s="31" t="s">
        <v>257</v>
      </c>
    </row>
    <row r="38" spans="1:10">
      <c r="A38" s="31" t="s">
        <v>73</v>
      </c>
      <c r="C38" s="31">
        <v>0</v>
      </c>
      <c r="D38" s="81">
        <v>44286</v>
      </c>
      <c r="G38" s="31">
        <f>InpS!$F$67</f>
        <v>512.5025772915551</v>
      </c>
      <c r="I38" s="31">
        <v>0</v>
      </c>
      <c r="J38" s="31" t="s">
        <v>258</v>
      </c>
    </row>
    <row r="39" spans="1:10">
      <c r="A39" s="31" t="s">
        <v>75</v>
      </c>
      <c r="C39" s="31">
        <v>0</v>
      </c>
      <c r="D39" s="81">
        <v>44286</v>
      </c>
      <c r="G39" s="31">
        <f>InpS!$F$71</f>
        <v>3270.1015343435379</v>
      </c>
      <c r="I39" s="31">
        <v>0</v>
      </c>
      <c r="J39" s="31" t="s">
        <v>259</v>
      </c>
    </row>
    <row r="40" spans="1:10">
      <c r="A40" s="31" t="s">
        <v>76</v>
      </c>
      <c r="C40" s="31">
        <v>0</v>
      </c>
      <c r="D40" s="81">
        <v>44286</v>
      </c>
      <c r="G40" s="31">
        <f>InpS!$F$72</f>
        <v>4621.1090000000004</v>
      </c>
      <c r="I40" s="31">
        <v>0</v>
      </c>
      <c r="J40" s="31" t="s">
        <v>260</v>
      </c>
    </row>
    <row r="41" spans="1:10">
      <c r="A41" s="31" t="s">
        <v>77</v>
      </c>
      <c r="C41" s="31">
        <v>0</v>
      </c>
      <c r="D41" s="81">
        <v>44286</v>
      </c>
      <c r="G41" s="31">
        <f>InpS!$F$73</f>
        <v>0</v>
      </c>
      <c r="I41" s="31">
        <v>0</v>
      </c>
      <c r="J41" s="31" t="s">
        <v>261</v>
      </c>
    </row>
    <row r="42" spans="1:10">
      <c r="A42" s="31" t="s">
        <v>78</v>
      </c>
      <c r="C42" s="31">
        <v>0</v>
      </c>
      <c r="D42" s="81">
        <v>44286</v>
      </c>
      <c r="G42" s="31">
        <f>InpS!$F$74</f>
        <v>1143.5939997127266</v>
      </c>
      <c r="I42" s="31">
        <v>0</v>
      </c>
      <c r="J42" s="31" t="s">
        <v>262</v>
      </c>
    </row>
    <row r="43" spans="1:10">
      <c r="A43" s="31" t="s">
        <v>79</v>
      </c>
      <c r="C43" s="31">
        <v>0</v>
      </c>
      <c r="D43" s="81">
        <v>44286</v>
      </c>
      <c r="G43" s="31">
        <f>InpS!$F$75</f>
        <v>550.4053567988251</v>
      </c>
      <c r="I43" s="31">
        <v>0</v>
      </c>
      <c r="J43" s="31" t="s">
        <v>263</v>
      </c>
    </row>
    <row r="44" spans="1:10">
      <c r="A44" s="31" t="s">
        <v>80</v>
      </c>
      <c r="C44" s="31">
        <v>0</v>
      </c>
      <c r="D44" s="81">
        <v>44286</v>
      </c>
      <c r="G44" s="31">
        <f>InpS!$F$76</f>
        <v>345.89631442351464</v>
      </c>
      <c r="I44" s="31">
        <v>0</v>
      </c>
      <c r="J44" s="31" t="s">
        <v>264</v>
      </c>
    </row>
    <row r="45" spans="1:10">
      <c r="A45" s="31" t="s">
        <v>81</v>
      </c>
      <c r="C45" s="31">
        <v>0</v>
      </c>
      <c r="D45" s="81">
        <v>44286</v>
      </c>
      <c r="G45" s="31">
        <f>InpS!$F$77</f>
        <v>0</v>
      </c>
      <c r="I45" s="31">
        <v>0</v>
      </c>
      <c r="J45" s="31" t="s">
        <v>265</v>
      </c>
    </row>
    <row r="46" spans="1:10">
      <c r="A46" s="31" t="s">
        <v>82</v>
      </c>
      <c r="C46" s="31">
        <v>0</v>
      </c>
      <c r="D46" s="81">
        <v>44286</v>
      </c>
      <c r="G46" s="31">
        <f>InpS!$F$78</f>
        <v>0.10234157769074845</v>
      </c>
      <c r="I46" s="31">
        <v>0</v>
      </c>
      <c r="J46" s="31" t="s">
        <v>266</v>
      </c>
    </row>
    <row r="47" spans="1:10">
      <c r="A47" s="31" t="s">
        <v>83</v>
      </c>
      <c r="C47" s="31">
        <v>0</v>
      </c>
      <c r="D47" s="81">
        <v>44286</v>
      </c>
      <c r="G47" s="31">
        <f>InpS!$F$79</f>
        <v>0</v>
      </c>
      <c r="I47" s="31">
        <v>0</v>
      </c>
      <c r="J47" s="31" t="s">
        <v>267</v>
      </c>
    </row>
    <row r="48" spans="1:10">
      <c r="A48" s="31" t="s">
        <v>84</v>
      </c>
      <c r="C48" s="31">
        <v>0</v>
      </c>
      <c r="D48" s="81">
        <v>44286</v>
      </c>
      <c r="G48" s="31">
        <f>InpS!$F$80</f>
        <v>50.640311586713523</v>
      </c>
      <c r="I48" s="31">
        <v>0</v>
      </c>
      <c r="J48" s="31" t="s">
        <v>268</v>
      </c>
    </row>
    <row r="49" spans="1:10">
      <c r="A49" s="31" t="s">
        <v>85</v>
      </c>
      <c r="C49" s="31">
        <v>0</v>
      </c>
      <c r="D49" s="81">
        <v>44286</v>
      </c>
      <c r="G49" s="31">
        <f>InpS!$F$81</f>
        <v>28.200000000000035</v>
      </c>
      <c r="I49" s="31">
        <v>0</v>
      </c>
      <c r="J49" s="31" t="s">
        <v>269</v>
      </c>
    </row>
    <row r="50" spans="1:10">
      <c r="A50" s="31" t="s">
        <v>86</v>
      </c>
      <c r="C50" s="31">
        <v>0</v>
      </c>
      <c r="D50" s="81">
        <v>44286</v>
      </c>
      <c r="G50" s="31">
        <f>InpS!$F$82</f>
        <v>211.93851746327195</v>
      </c>
      <c r="I50" s="31">
        <v>0</v>
      </c>
      <c r="J50" s="31" t="s">
        <v>270</v>
      </c>
    </row>
    <row r="51" spans="1:10">
      <c r="A51" s="31" t="s">
        <v>87</v>
      </c>
      <c r="C51" s="31">
        <v>0</v>
      </c>
      <c r="D51" s="81">
        <v>44286</v>
      </c>
      <c r="G51" s="31">
        <f>InpS!$F$83</f>
        <v>230.86794559914304</v>
      </c>
      <c r="I51" s="31">
        <v>0</v>
      </c>
      <c r="J51" s="31" t="s">
        <v>271</v>
      </c>
    </row>
    <row r="52" spans="1:10">
      <c r="A52" s="31" t="s">
        <v>88</v>
      </c>
      <c r="C52" s="31">
        <v>0</v>
      </c>
      <c r="D52" s="81">
        <v>44286</v>
      </c>
      <c r="G52" s="31">
        <f>InpS!$F$84</f>
        <v>540.08301805219037</v>
      </c>
      <c r="I52" s="31">
        <v>0</v>
      </c>
      <c r="J52" s="31" t="s">
        <v>272</v>
      </c>
    </row>
    <row r="53" spans="1:10">
      <c r="A53" s="31" t="s">
        <v>89</v>
      </c>
      <c r="C53" s="31">
        <v>0</v>
      </c>
      <c r="D53" s="81">
        <v>44286</v>
      </c>
      <c r="G53" s="31">
        <f>InpS!$F$85</f>
        <v>0</v>
      </c>
      <c r="I53" s="31">
        <v>0</v>
      </c>
      <c r="J53" s="31" t="s">
        <v>273</v>
      </c>
    </row>
    <row r="54" spans="1:10">
      <c r="A54" s="31" t="s">
        <v>90</v>
      </c>
      <c r="C54" s="31">
        <v>0</v>
      </c>
      <c r="D54" s="81">
        <v>44286</v>
      </c>
      <c r="G54" s="31">
        <f>InpS!$F$86</f>
        <v>0</v>
      </c>
      <c r="I54" s="31">
        <v>0</v>
      </c>
      <c r="J54" s="31" t="s">
        <v>274</v>
      </c>
    </row>
    <row r="55" spans="1:10">
      <c r="A55" s="31" t="s">
        <v>91</v>
      </c>
      <c r="C55" s="31">
        <v>0</v>
      </c>
      <c r="D55" s="81">
        <v>44286</v>
      </c>
      <c r="G55" s="31">
        <f>InpS!$F$87</f>
        <v>107.04493602752171</v>
      </c>
      <c r="I55" s="31">
        <v>0</v>
      </c>
      <c r="J55" s="31" t="s">
        <v>275</v>
      </c>
    </row>
    <row r="56" spans="1:10">
      <c r="A56" s="31" t="s">
        <v>92</v>
      </c>
      <c r="C56" s="31">
        <v>0</v>
      </c>
      <c r="D56" s="81">
        <v>44286</v>
      </c>
      <c r="G56" s="31">
        <f>InpS!$F$88</f>
        <v>461.39116177941077</v>
      </c>
      <c r="I56" s="31">
        <v>0</v>
      </c>
      <c r="J56" s="31" t="s">
        <v>276</v>
      </c>
    </row>
    <row r="57" spans="1:10">
      <c r="A57" s="31" t="s">
        <v>94</v>
      </c>
      <c r="C57" s="31">
        <v>0</v>
      </c>
      <c r="D57" s="81">
        <v>44286</v>
      </c>
      <c r="G57" s="31">
        <f>InpS!$F$92</f>
        <v>1000</v>
      </c>
      <c r="I57" s="31">
        <v>0</v>
      </c>
      <c r="J57" s="31" t="s">
        <v>277</v>
      </c>
    </row>
    <row r="58" spans="1:10">
      <c r="A58" s="31" t="s">
        <v>278</v>
      </c>
      <c r="C58" s="31">
        <v>0</v>
      </c>
      <c r="D58" s="81">
        <v>44286</v>
      </c>
      <c r="G58" s="31">
        <f>InpS!$F$93</f>
        <v>12</v>
      </c>
      <c r="I58" s="31">
        <v>0</v>
      </c>
      <c r="J58" s="31" t="s">
        <v>279</v>
      </c>
    </row>
    <row r="59" spans="1:10">
      <c r="A59" s="31" t="s">
        <v>100</v>
      </c>
      <c r="C59" s="31">
        <v>0</v>
      </c>
      <c r="D59" s="81">
        <v>44286</v>
      </c>
      <c r="E59" s="81">
        <f>Time!$J$13</f>
        <v>44286</v>
      </c>
      <c r="I59" s="31">
        <v>0</v>
      </c>
      <c r="J59" s="31" t="s">
        <v>280</v>
      </c>
    </row>
    <row r="60" spans="1:10">
      <c r="A60" s="31" t="s">
        <v>100</v>
      </c>
      <c r="C60" s="31">
        <v>0</v>
      </c>
      <c r="D60" s="81">
        <v>44651</v>
      </c>
      <c r="E60" s="81">
        <f>Time!$K$13</f>
        <v>44651</v>
      </c>
      <c r="I60" s="31">
        <v>0</v>
      </c>
      <c r="J60" s="31" t="s">
        <v>280</v>
      </c>
    </row>
    <row r="61" spans="1:10">
      <c r="A61" s="31" t="s">
        <v>100</v>
      </c>
      <c r="C61" s="31">
        <v>0</v>
      </c>
      <c r="D61" s="81">
        <v>45016</v>
      </c>
      <c r="E61" s="81">
        <f>Time!$L$13</f>
        <v>45016</v>
      </c>
      <c r="I61" s="31">
        <v>0</v>
      </c>
      <c r="J61" s="31" t="s">
        <v>280</v>
      </c>
    </row>
    <row r="62" spans="1:10">
      <c r="A62" s="31" t="s">
        <v>100</v>
      </c>
      <c r="C62" s="31">
        <v>0</v>
      </c>
      <c r="D62" s="81">
        <v>45382</v>
      </c>
      <c r="E62" s="81">
        <f>Time!$M$13</f>
        <v>45382</v>
      </c>
      <c r="I62" s="31">
        <v>0</v>
      </c>
      <c r="J62" s="31" t="s">
        <v>280</v>
      </c>
    </row>
    <row r="63" spans="1:10">
      <c r="A63" s="31" t="s">
        <v>100</v>
      </c>
      <c r="C63" s="31">
        <v>0</v>
      </c>
      <c r="D63" s="81">
        <v>45747</v>
      </c>
      <c r="E63" s="81">
        <f>Time!$N$13</f>
        <v>45747</v>
      </c>
      <c r="I63" s="31">
        <v>0</v>
      </c>
      <c r="J63" s="31" t="s">
        <v>280</v>
      </c>
    </row>
    <row r="64" spans="1:10">
      <c r="A64" s="31" t="s">
        <v>100</v>
      </c>
      <c r="C64" s="31">
        <v>0</v>
      </c>
      <c r="D64" s="81">
        <v>46112</v>
      </c>
      <c r="E64" s="81">
        <f>Time!$O$13</f>
        <v>46112</v>
      </c>
      <c r="I64" s="31">
        <v>0</v>
      </c>
      <c r="J64" s="31" t="s">
        <v>280</v>
      </c>
    </row>
    <row r="65" spans="1:10">
      <c r="A65" s="31" t="s">
        <v>100</v>
      </c>
      <c r="C65" s="31">
        <v>0</v>
      </c>
      <c r="D65" s="81">
        <v>46477</v>
      </c>
      <c r="E65" s="81">
        <f>Time!$P$13</f>
        <v>46477</v>
      </c>
      <c r="I65" s="31">
        <v>0</v>
      </c>
      <c r="J65" s="31" t="s">
        <v>280</v>
      </c>
    </row>
    <row r="66" spans="1:10">
      <c r="A66" s="31" t="s">
        <v>100</v>
      </c>
      <c r="C66" s="31">
        <v>0</v>
      </c>
      <c r="D66" s="81">
        <v>46843</v>
      </c>
      <c r="E66" s="81">
        <f>Time!$Q$13</f>
        <v>46843</v>
      </c>
      <c r="I66" s="31">
        <v>0</v>
      </c>
      <c r="J66" s="31" t="s">
        <v>280</v>
      </c>
    </row>
    <row r="67" spans="1:10">
      <c r="A67" s="31" t="s">
        <v>100</v>
      </c>
      <c r="C67" s="31">
        <v>0</v>
      </c>
      <c r="D67" s="81">
        <v>47208</v>
      </c>
      <c r="E67" s="81">
        <f>Time!$R$13</f>
        <v>47208</v>
      </c>
      <c r="I67" s="31">
        <v>0</v>
      </c>
      <c r="J67" s="31" t="s">
        <v>280</v>
      </c>
    </row>
    <row r="68" spans="1:10">
      <c r="A68" s="31" t="s">
        <v>100</v>
      </c>
      <c r="C68" s="31">
        <v>0</v>
      </c>
      <c r="D68" s="81">
        <v>47573</v>
      </c>
      <c r="E68" s="81">
        <f>Time!$S$13</f>
        <v>47573</v>
      </c>
      <c r="I68" s="31">
        <v>0</v>
      </c>
      <c r="J68" s="31" t="s">
        <v>280</v>
      </c>
    </row>
    <row r="69" spans="1:10">
      <c r="A69" s="31" t="s">
        <v>16</v>
      </c>
      <c r="C69" s="31">
        <v>0</v>
      </c>
      <c r="D69" s="81">
        <v>44286</v>
      </c>
      <c r="H69" s="31" t="str">
        <f>Time!$J$18</f>
        <v>PR19</v>
      </c>
      <c r="I69" s="31">
        <v>0</v>
      </c>
      <c r="J69" s="31" t="s">
        <v>281</v>
      </c>
    </row>
    <row r="70" spans="1:10">
      <c r="A70" s="31" t="s">
        <v>16</v>
      </c>
      <c r="C70" s="31">
        <v>0</v>
      </c>
      <c r="D70" s="81">
        <v>44651</v>
      </c>
      <c r="H70" s="31" t="str">
        <f>Time!$K$18</f>
        <v>PR19</v>
      </c>
      <c r="I70" s="31">
        <v>0</v>
      </c>
      <c r="J70" s="31" t="s">
        <v>281</v>
      </c>
    </row>
    <row r="71" spans="1:10">
      <c r="A71" s="31" t="s">
        <v>16</v>
      </c>
      <c r="C71" s="31">
        <v>0</v>
      </c>
      <c r="D71" s="81">
        <v>45016</v>
      </c>
      <c r="H71" s="31" t="str">
        <f>Time!$L$18</f>
        <v>PR19</v>
      </c>
      <c r="I71" s="31">
        <v>0</v>
      </c>
      <c r="J71" s="31" t="s">
        <v>281</v>
      </c>
    </row>
    <row r="72" spans="1:10">
      <c r="A72" s="31" t="s">
        <v>16</v>
      </c>
      <c r="C72" s="31">
        <v>0</v>
      </c>
      <c r="D72" s="81">
        <v>45382</v>
      </c>
      <c r="H72" s="31" t="str">
        <f>Time!$M$18</f>
        <v>PR19</v>
      </c>
      <c r="I72" s="31">
        <v>0</v>
      </c>
      <c r="J72" s="31" t="s">
        <v>281</v>
      </c>
    </row>
    <row r="73" spans="1:10">
      <c r="A73" s="31" t="s">
        <v>16</v>
      </c>
      <c r="C73" s="31">
        <v>0</v>
      </c>
      <c r="D73" s="81">
        <v>45747</v>
      </c>
      <c r="H73" s="31" t="str">
        <f>Time!$N$18</f>
        <v>PR19</v>
      </c>
      <c r="I73" s="31">
        <v>0</v>
      </c>
      <c r="J73" s="31" t="s">
        <v>281</v>
      </c>
    </row>
    <row r="74" spans="1:10">
      <c r="A74" s="31" t="s">
        <v>16</v>
      </c>
      <c r="C74" s="31">
        <v>0</v>
      </c>
      <c r="D74" s="81">
        <v>46112</v>
      </c>
      <c r="H74" s="31" t="str">
        <f>Time!$O$18</f>
        <v>PR24</v>
      </c>
      <c r="I74" s="31">
        <v>0</v>
      </c>
      <c r="J74" s="31" t="s">
        <v>281</v>
      </c>
    </row>
    <row r="75" spans="1:10">
      <c r="A75" s="31" t="s">
        <v>16</v>
      </c>
      <c r="C75" s="31">
        <v>0</v>
      </c>
      <c r="D75" s="81">
        <v>46477</v>
      </c>
      <c r="H75" s="31" t="str">
        <f>Time!$P$18</f>
        <v>PR24</v>
      </c>
      <c r="I75" s="31">
        <v>0</v>
      </c>
      <c r="J75" s="31" t="s">
        <v>281</v>
      </c>
    </row>
    <row r="76" spans="1:10">
      <c r="A76" s="31" t="s">
        <v>16</v>
      </c>
      <c r="C76" s="31">
        <v>0</v>
      </c>
      <c r="D76" s="81">
        <v>46843</v>
      </c>
      <c r="H76" s="31" t="str">
        <f>Time!$Q$18</f>
        <v>PR24</v>
      </c>
      <c r="I76" s="31">
        <v>0</v>
      </c>
      <c r="J76" s="31" t="s">
        <v>281</v>
      </c>
    </row>
    <row r="77" spans="1:10">
      <c r="A77" s="31" t="s">
        <v>16</v>
      </c>
      <c r="C77" s="31">
        <v>0</v>
      </c>
      <c r="D77" s="81">
        <v>47208</v>
      </c>
      <c r="H77" s="31" t="str">
        <f>Time!$R$18</f>
        <v>PR24</v>
      </c>
      <c r="I77" s="31">
        <v>0</v>
      </c>
      <c r="J77" s="31" t="s">
        <v>281</v>
      </c>
    </row>
    <row r="78" spans="1:10">
      <c r="A78" s="31" t="s">
        <v>16</v>
      </c>
      <c r="C78" s="31">
        <v>0</v>
      </c>
      <c r="D78" s="81">
        <v>47573</v>
      </c>
      <c r="H78" s="31" t="str">
        <f>Time!$S$18</f>
        <v>PR24</v>
      </c>
      <c r="I78" s="31">
        <v>0</v>
      </c>
      <c r="J78" s="31" t="s">
        <v>281</v>
      </c>
    </row>
    <row r="79" spans="1:10">
      <c r="A79" s="31" t="s">
        <v>18</v>
      </c>
      <c r="C79" s="31">
        <v>0</v>
      </c>
      <c r="D79" s="81">
        <v>44286</v>
      </c>
      <c r="G79" s="31">
        <f>Time!$J$23</f>
        <v>1</v>
      </c>
      <c r="I79" s="31">
        <v>0</v>
      </c>
      <c r="J79" s="31" t="s">
        <v>282</v>
      </c>
    </row>
    <row r="80" spans="1:10">
      <c r="A80" s="31" t="s">
        <v>18</v>
      </c>
      <c r="C80" s="31">
        <v>0</v>
      </c>
      <c r="D80" s="81">
        <v>44651</v>
      </c>
      <c r="G80" s="31">
        <f>Time!$K$23</f>
        <v>2</v>
      </c>
      <c r="I80" s="31">
        <v>0</v>
      </c>
      <c r="J80" s="31" t="s">
        <v>282</v>
      </c>
    </row>
    <row r="81" spans="1:10">
      <c r="A81" s="31" t="s">
        <v>18</v>
      </c>
      <c r="C81" s="31">
        <v>0</v>
      </c>
      <c r="D81" s="81">
        <v>45016</v>
      </c>
      <c r="G81" s="31">
        <f>Time!$L$23</f>
        <v>3</v>
      </c>
      <c r="I81" s="31">
        <v>0</v>
      </c>
      <c r="J81" s="31" t="s">
        <v>282</v>
      </c>
    </row>
    <row r="82" spans="1:10">
      <c r="A82" s="31" t="s">
        <v>18</v>
      </c>
      <c r="C82" s="31">
        <v>0</v>
      </c>
      <c r="D82" s="81">
        <v>45382</v>
      </c>
      <c r="G82" s="31">
        <f>Time!$M$23</f>
        <v>4</v>
      </c>
      <c r="I82" s="31">
        <v>0</v>
      </c>
      <c r="J82" s="31" t="s">
        <v>282</v>
      </c>
    </row>
    <row r="83" spans="1:10">
      <c r="A83" s="31" t="s">
        <v>18</v>
      </c>
      <c r="C83" s="31">
        <v>0</v>
      </c>
      <c r="D83" s="81">
        <v>45747</v>
      </c>
      <c r="G83" s="31">
        <f>Time!$N$23</f>
        <v>5</v>
      </c>
      <c r="I83" s="31">
        <v>0</v>
      </c>
      <c r="J83" s="31" t="s">
        <v>282</v>
      </c>
    </row>
    <row r="84" spans="1:10">
      <c r="A84" s="31" t="s">
        <v>18</v>
      </c>
      <c r="C84" s="31">
        <v>0</v>
      </c>
      <c r="D84" s="81">
        <v>46112</v>
      </c>
      <c r="G84" s="31">
        <f>Time!$O$23</f>
        <v>6</v>
      </c>
      <c r="I84" s="31">
        <v>0</v>
      </c>
      <c r="J84" s="31" t="s">
        <v>282</v>
      </c>
    </row>
    <row r="85" spans="1:10">
      <c r="A85" s="31" t="s">
        <v>18</v>
      </c>
      <c r="C85" s="31">
        <v>0</v>
      </c>
      <c r="D85" s="81">
        <v>46477</v>
      </c>
      <c r="G85" s="31">
        <f>Time!$P$23</f>
        <v>7</v>
      </c>
      <c r="I85" s="31">
        <v>0</v>
      </c>
      <c r="J85" s="31" t="s">
        <v>282</v>
      </c>
    </row>
    <row r="86" spans="1:10">
      <c r="A86" s="31" t="s">
        <v>18</v>
      </c>
      <c r="C86" s="31">
        <v>0</v>
      </c>
      <c r="D86" s="81">
        <v>46843</v>
      </c>
      <c r="G86" s="31">
        <f>Time!$Q$23</f>
        <v>8</v>
      </c>
      <c r="I86" s="31">
        <v>0</v>
      </c>
      <c r="J86" s="31" t="s">
        <v>282</v>
      </c>
    </row>
    <row r="87" spans="1:10">
      <c r="A87" s="31" t="s">
        <v>18</v>
      </c>
      <c r="C87" s="31">
        <v>0</v>
      </c>
      <c r="D87" s="81">
        <v>47208</v>
      </c>
      <c r="G87" s="31">
        <f>Time!$R$23</f>
        <v>9</v>
      </c>
      <c r="I87" s="31">
        <v>0</v>
      </c>
      <c r="J87" s="31" t="s">
        <v>282</v>
      </c>
    </row>
    <row r="88" spans="1:10">
      <c r="A88" s="31" t="s">
        <v>18</v>
      </c>
      <c r="C88" s="31">
        <v>0</v>
      </c>
      <c r="D88" s="81">
        <v>47573</v>
      </c>
      <c r="G88" s="31">
        <f>Time!$S$23</f>
        <v>10</v>
      </c>
      <c r="I88" s="31">
        <v>0</v>
      </c>
      <c r="J88" s="31" t="s">
        <v>282</v>
      </c>
    </row>
    <row r="89" spans="1:10">
      <c r="A89" s="31" t="s">
        <v>102</v>
      </c>
      <c r="C89" s="31">
        <v>0</v>
      </c>
      <c r="D89" s="81">
        <v>44286</v>
      </c>
      <c r="G89" s="31">
        <f>Time!$J$27</f>
        <v>1</v>
      </c>
      <c r="I89" s="31">
        <v>0</v>
      </c>
      <c r="J89" s="31" t="s">
        <v>283</v>
      </c>
    </row>
    <row r="90" spans="1:10">
      <c r="A90" s="31" t="s">
        <v>102</v>
      </c>
      <c r="C90" s="31">
        <v>0</v>
      </c>
      <c r="D90" s="81">
        <v>44651</v>
      </c>
      <c r="G90" s="31">
        <f>Time!$K$27</f>
        <v>2</v>
      </c>
      <c r="I90" s="31">
        <v>0</v>
      </c>
      <c r="J90" s="31" t="s">
        <v>283</v>
      </c>
    </row>
    <row r="91" spans="1:10">
      <c r="A91" s="31" t="s">
        <v>102</v>
      </c>
      <c r="C91" s="31">
        <v>0</v>
      </c>
      <c r="D91" s="81">
        <v>45016</v>
      </c>
      <c r="G91" s="31">
        <f>Time!$L$27</f>
        <v>3</v>
      </c>
      <c r="I91" s="31">
        <v>0</v>
      </c>
      <c r="J91" s="31" t="s">
        <v>283</v>
      </c>
    </row>
    <row r="92" spans="1:10">
      <c r="A92" s="31" t="s">
        <v>102</v>
      </c>
      <c r="C92" s="31">
        <v>0</v>
      </c>
      <c r="D92" s="81">
        <v>45382</v>
      </c>
      <c r="G92" s="31">
        <f>Time!$M$27</f>
        <v>4</v>
      </c>
      <c r="I92" s="31">
        <v>0</v>
      </c>
      <c r="J92" s="31" t="s">
        <v>283</v>
      </c>
    </row>
    <row r="93" spans="1:10">
      <c r="A93" s="31" t="s">
        <v>102</v>
      </c>
      <c r="C93" s="31">
        <v>0</v>
      </c>
      <c r="D93" s="81">
        <v>45747</v>
      </c>
      <c r="G93" s="31">
        <f>Time!$N$27</f>
        <v>5</v>
      </c>
      <c r="I93" s="31">
        <v>0</v>
      </c>
      <c r="J93" s="31" t="s">
        <v>283</v>
      </c>
    </row>
    <row r="94" spans="1:10">
      <c r="A94" s="31" t="s">
        <v>102</v>
      </c>
      <c r="C94" s="31">
        <v>0</v>
      </c>
      <c r="D94" s="81">
        <v>46112</v>
      </c>
      <c r="G94" s="31">
        <f>Time!$O$27</f>
        <v>6</v>
      </c>
      <c r="I94" s="31">
        <v>0</v>
      </c>
      <c r="J94" s="31" t="s">
        <v>283</v>
      </c>
    </row>
    <row r="95" spans="1:10">
      <c r="A95" s="31" t="s">
        <v>102</v>
      </c>
      <c r="C95" s="31">
        <v>0</v>
      </c>
      <c r="D95" s="81">
        <v>46477</v>
      </c>
      <c r="G95" s="31">
        <f>Time!$P$27</f>
        <v>7</v>
      </c>
      <c r="I95" s="31">
        <v>0</v>
      </c>
      <c r="J95" s="31" t="s">
        <v>283</v>
      </c>
    </row>
    <row r="96" spans="1:10">
      <c r="A96" s="31" t="s">
        <v>102</v>
      </c>
      <c r="C96" s="31">
        <v>0</v>
      </c>
      <c r="D96" s="81">
        <v>46843</v>
      </c>
      <c r="G96" s="31">
        <f>Time!$Q$27</f>
        <v>8</v>
      </c>
      <c r="I96" s="31">
        <v>0</v>
      </c>
      <c r="J96" s="31" t="s">
        <v>283</v>
      </c>
    </row>
    <row r="97" spans="1:10">
      <c r="A97" s="31" t="s">
        <v>102</v>
      </c>
      <c r="C97" s="31">
        <v>0</v>
      </c>
      <c r="D97" s="81">
        <v>47208</v>
      </c>
      <c r="G97" s="31">
        <f>Time!$R$27</f>
        <v>9</v>
      </c>
      <c r="I97" s="31">
        <v>0</v>
      </c>
      <c r="J97" s="31" t="s">
        <v>283</v>
      </c>
    </row>
    <row r="98" spans="1:10">
      <c r="A98" s="31" t="s">
        <v>102</v>
      </c>
      <c r="C98" s="31">
        <v>0</v>
      </c>
      <c r="D98" s="81">
        <v>47573</v>
      </c>
      <c r="G98" s="31">
        <f>Time!$S$27</f>
        <v>10</v>
      </c>
      <c r="I98" s="31">
        <v>0</v>
      </c>
      <c r="J98" s="31" t="s">
        <v>283</v>
      </c>
    </row>
    <row r="99" spans="1:10">
      <c r="A99" s="31" t="s">
        <v>103</v>
      </c>
      <c r="C99" s="31">
        <v>0</v>
      </c>
      <c r="D99" s="81">
        <v>44286</v>
      </c>
      <c r="E99" s="81">
        <f>Time!$J$34</f>
        <v>43922</v>
      </c>
      <c r="I99" s="31">
        <v>0</v>
      </c>
      <c r="J99" s="31" t="s">
        <v>284</v>
      </c>
    </row>
    <row r="100" spans="1:10">
      <c r="A100" s="31" t="s">
        <v>103</v>
      </c>
      <c r="C100" s="31">
        <v>0</v>
      </c>
      <c r="D100" s="81">
        <v>44651</v>
      </c>
      <c r="E100" s="81">
        <f>Time!$K$34</f>
        <v>44287</v>
      </c>
      <c r="I100" s="31">
        <v>0</v>
      </c>
      <c r="J100" s="31" t="s">
        <v>284</v>
      </c>
    </row>
    <row r="101" spans="1:10">
      <c r="A101" s="31" t="s">
        <v>103</v>
      </c>
      <c r="C101" s="31">
        <v>0</v>
      </c>
      <c r="D101" s="81">
        <v>45016</v>
      </c>
      <c r="E101" s="81">
        <f>Time!$L$34</f>
        <v>44652</v>
      </c>
      <c r="I101" s="31">
        <v>0</v>
      </c>
      <c r="J101" s="31" t="s">
        <v>284</v>
      </c>
    </row>
    <row r="102" spans="1:10">
      <c r="A102" s="31" t="s">
        <v>103</v>
      </c>
      <c r="C102" s="31">
        <v>0</v>
      </c>
      <c r="D102" s="81">
        <v>45382</v>
      </c>
      <c r="E102" s="81">
        <f>Time!$M$34</f>
        <v>45017</v>
      </c>
      <c r="I102" s="31">
        <v>0</v>
      </c>
      <c r="J102" s="31" t="s">
        <v>284</v>
      </c>
    </row>
    <row r="103" spans="1:10">
      <c r="A103" s="31" t="s">
        <v>103</v>
      </c>
      <c r="C103" s="31">
        <v>0</v>
      </c>
      <c r="D103" s="81">
        <v>45747</v>
      </c>
      <c r="E103" s="81">
        <f>Time!$N$34</f>
        <v>45383</v>
      </c>
      <c r="I103" s="31">
        <v>0</v>
      </c>
      <c r="J103" s="31" t="s">
        <v>284</v>
      </c>
    </row>
    <row r="104" spans="1:10">
      <c r="A104" s="31" t="s">
        <v>103</v>
      </c>
      <c r="C104" s="31">
        <v>0</v>
      </c>
      <c r="D104" s="81">
        <v>46112</v>
      </c>
      <c r="E104" s="81">
        <f>Time!$O$34</f>
        <v>45748</v>
      </c>
      <c r="I104" s="31">
        <v>0</v>
      </c>
      <c r="J104" s="31" t="s">
        <v>284</v>
      </c>
    </row>
    <row r="105" spans="1:10">
      <c r="A105" s="31" t="s">
        <v>103</v>
      </c>
      <c r="C105" s="31">
        <v>0</v>
      </c>
      <c r="D105" s="81">
        <v>46477</v>
      </c>
      <c r="E105" s="81">
        <f>Time!$P$34</f>
        <v>46113</v>
      </c>
      <c r="I105" s="31">
        <v>0</v>
      </c>
      <c r="J105" s="31" t="s">
        <v>284</v>
      </c>
    </row>
    <row r="106" spans="1:10">
      <c r="A106" s="31" t="s">
        <v>103</v>
      </c>
      <c r="C106" s="31">
        <v>0</v>
      </c>
      <c r="D106" s="81">
        <v>46843</v>
      </c>
      <c r="E106" s="81">
        <f>Time!$Q$34</f>
        <v>46478</v>
      </c>
      <c r="I106" s="31">
        <v>0</v>
      </c>
      <c r="J106" s="31" t="s">
        <v>284</v>
      </c>
    </row>
    <row r="107" spans="1:10">
      <c r="A107" s="31" t="s">
        <v>103</v>
      </c>
      <c r="C107" s="31">
        <v>0</v>
      </c>
      <c r="D107" s="81">
        <v>47208</v>
      </c>
      <c r="E107" s="81">
        <f>Time!$R$34</f>
        <v>46844</v>
      </c>
      <c r="I107" s="31">
        <v>0</v>
      </c>
      <c r="J107" s="31" t="s">
        <v>284</v>
      </c>
    </row>
    <row r="108" spans="1:10">
      <c r="A108" s="31" t="s">
        <v>103</v>
      </c>
      <c r="C108" s="31">
        <v>0</v>
      </c>
      <c r="D108" s="81">
        <v>47573</v>
      </c>
      <c r="E108" s="81">
        <f>Time!$S$34</f>
        <v>47209</v>
      </c>
      <c r="I108" s="31">
        <v>0</v>
      </c>
      <c r="J108" s="31" t="s">
        <v>284</v>
      </c>
    </row>
    <row r="109" spans="1:10">
      <c r="A109" s="31" t="s">
        <v>104</v>
      </c>
      <c r="C109" s="31">
        <v>0</v>
      </c>
      <c r="D109" s="81">
        <v>44286</v>
      </c>
      <c r="G109" s="31">
        <f>Totex!$F$11</f>
        <v>988.57251089354838</v>
      </c>
      <c r="I109" s="31">
        <v>0</v>
      </c>
      <c r="J109" s="31" t="s">
        <v>285</v>
      </c>
    </row>
    <row r="110" spans="1:10">
      <c r="A110" s="31" t="s">
        <v>105</v>
      </c>
      <c r="C110" s="31">
        <v>0</v>
      </c>
      <c r="D110" s="81">
        <v>44286</v>
      </c>
      <c r="G110" s="31">
        <f>Totex!$F$17</f>
        <v>586.57132187687728</v>
      </c>
      <c r="I110" s="31">
        <v>0</v>
      </c>
      <c r="J110" s="31" t="s">
        <v>286</v>
      </c>
    </row>
    <row r="111" spans="1:10">
      <c r="A111" s="31" t="s">
        <v>106</v>
      </c>
      <c r="C111" s="31">
        <v>0</v>
      </c>
      <c r="D111" s="81">
        <v>44286</v>
      </c>
      <c r="G111" s="31">
        <f>Totex!$F$23</f>
        <v>11.050435832335893</v>
      </c>
      <c r="I111" s="31">
        <v>0</v>
      </c>
      <c r="J111" s="31" t="s">
        <v>287</v>
      </c>
    </row>
    <row r="112" spans="1:10">
      <c r="A112" s="31" t="s">
        <v>107</v>
      </c>
      <c r="C112" s="31">
        <v>0</v>
      </c>
      <c r="D112" s="81">
        <v>44286</v>
      </c>
      <c r="F112" s="82">
        <f>Totex!$F$29</f>
        <v>0.59335184360597759</v>
      </c>
      <c r="I112" s="31">
        <v>0</v>
      </c>
      <c r="J112" s="31" t="s">
        <v>288</v>
      </c>
    </row>
    <row r="113" spans="1:10">
      <c r="A113" s="31" t="s">
        <v>108</v>
      </c>
      <c r="C113" s="31">
        <v>0</v>
      </c>
      <c r="D113" s="81">
        <v>44286</v>
      </c>
      <c r="F113" s="82">
        <f>Totex!$F$35</f>
        <v>0.40428295526548474</v>
      </c>
      <c r="I113" s="31">
        <v>0</v>
      </c>
      <c r="J113" s="31" t="s">
        <v>289</v>
      </c>
    </row>
    <row r="114" spans="1:10">
      <c r="A114" s="31" t="s">
        <v>109</v>
      </c>
      <c r="C114" s="31">
        <v>0</v>
      </c>
      <c r="D114" s="81">
        <v>44286</v>
      </c>
      <c r="F114" s="82">
        <f>Totex!$F$41</f>
        <v>-0.18906888834049285</v>
      </c>
      <c r="I114" s="31">
        <v>0</v>
      </c>
      <c r="J114" s="31" t="s">
        <v>290</v>
      </c>
    </row>
    <row r="115" spans="1:10">
      <c r="A115" s="31" t="s">
        <v>110</v>
      </c>
      <c r="C115" s="31">
        <v>0</v>
      </c>
      <c r="D115" s="81">
        <v>44286</v>
      </c>
      <c r="G115" s="31">
        <f>Totex!$F$47</f>
        <v>-279.48663159438138</v>
      </c>
      <c r="I115" s="31">
        <v>0</v>
      </c>
      <c r="J115" s="31" t="s">
        <v>291</v>
      </c>
    </row>
    <row r="116" spans="1:10">
      <c r="A116" s="31" t="s">
        <v>111</v>
      </c>
      <c r="C116" s="31">
        <v>0</v>
      </c>
      <c r="D116" s="81">
        <v>44286</v>
      </c>
      <c r="G116" s="31">
        <f>Totex!$F$53</f>
        <v>290.53706742671727</v>
      </c>
      <c r="I116" s="31">
        <v>0</v>
      </c>
      <c r="J116" s="31" t="s">
        <v>292</v>
      </c>
    </row>
    <row r="117" spans="1:10">
      <c r="A117" s="31" t="s">
        <v>112</v>
      </c>
      <c r="C117" s="31">
        <v>0</v>
      </c>
      <c r="D117" s="81">
        <v>44286</v>
      </c>
      <c r="G117" s="31">
        <f>Totex!$F$59</f>
        <v>1173.741652038646</v>
      </c>
      <c r="I117" s="31">
        <v>0</v>
      </c>
      <c r="J117" s="31" t="s">
        <v>293</v>
      </c>
    </row>
    <row r="118" spans="1:10">
      <c r="A118" s="31" t="s">
        <v>113</v>
      </c>
      <c r="C118" s="31">
        <v>0</v>
      </c>
      <c r="D118" s="81">
        <v>44286</v>
      </c>
      <c r="G118" s="31">
        <f>Totex!$F$67</f>
        <v>32.841862357217472</v>
      </c>
      <c r="I118" s="31">
        <v>0</v>
      </c>
      <c r="J118" s="31" t="s">
        <v>294</v>
      </c>
    </row>
    <row r="119" spans="1:10">
      <c r="A119" s="31" t="s">
        <v>114</v>
      </c>
      <c r="C119" s="31">
        <v>0</v>
      </c>
      <c r="D119" s="81">
        <v>44286</v>
      </c>
      <c r="G119" s="31">
        <f>Totex!$F$73</f>
        <v>2.9468453950828462</v>
      </c>
      <c r="I119" s="31">
        <v>0</v>
      </c>
      <c r="J119" s="31" t="s">
        <v>295</v>
      </c>
    </row>
    <row r="120" spans="1:10">
      <c r="A120" s="31" t="s">
        <v>116</v>
      </c>
      <c r="C120" s="31">
        <v>0</v>
      </c>
      <c r="D120" s="81">
        <v>44286</v>
      </c>
      <c r="G120" s="31">
        <f>Totex!$F$80</f>
        <v>0.94514733729873801</v>
      </c>
      <c r="I120" s="31">
        <v>0</v>
      </c>
      <c r="J120" s="31" t="s">
        <v>296</v>
      </c>
    </row>
    <row r="121" spans="1:10">
      <c r="A121" s="31" t="s">
        <v>117</v>
      </c>
      <c r="C121" s="31">
        <v>0</v>
      </c>
      <c r="D121" s="81">
        <v>44286</v>
      </c>
      <c r="G121" s="31">
        <f>Totex!$F$86</f>
        <v>2.7852030785935997</v>
      </c>
      <c r="I121" s="31">
        <v>0</v>
      </c>
      <c r="J121" s="31" t="s">
        <v>297</v>
      </c>
    </row>
    <row r="122" spans="1:10">
      <c r="A122" s="31" t="s">
        <v>118</v>
      </c>
      <c r="C122" s="31">
        <v>0</v>
      </c>
      <c r="D122" s="81">
        <v>44286</v>
      </c>
      <c r="G122" s="31">
        <f>Totex!$F$93</f>
        <v>73.228309445908593</v>
      </c>
      <c r="I122" s="31">
        <v>0</v>
      </c>
      <c r="J122" s="31" t="s">
        <v>298</v>
      </c>
    </row>
    <row r="123" spans="1:10">
      <c r="A123" s="31" t="s">
        <v>119</v>
      </c>
      <c r="C123" s="31">
        <v>0</v>
      </c>
      <c r="D123" s="81">
        <v>44286</v>
      </c>
      <c r="G123" s="31">
        <f>Totex!$F$100</f>
        <v>0.94514733729873801</v>
      </c>
      <c r="I123" s="31">
        <v>0</v>
      </c>
      <c r="J123" s="31" t="s">
        <v>299</v>
      </c>
    </row>
    <row r="124" spans="1:10">
      <c r="A124" s="31" t="s">
        <v>120</v>
      </c>
      <c r="C124" s="31">
        <v>0</v>
      </c>
      <c r="D124" s="81">
        <v>44286</v>
      </c>
      <c r="G124" s="31">
        <f>Totex!$F$106</f>
        <v>0.75715171022758609</v>
      </c>
      <c r="I124" s="31">
        <v>0</v>
      </c>
      <c r="J124" s="31" t="s">
        <v>300</v>
      </c>
    </row>
    <row r="125" spans="1:10">
      <c r="A125" s="31" t="s">
        <v>121</v>
      </c>
      <c r="C125" s="31">
        <v>0</v>
      </c>
      <c r="D125" s="81">
        <v>44286</v>
      </c>
      <c r="G125" s="31">
        <f>Totex!$F$112</f>
        <v>-72.471157735681004</v>
      </c>
      <c r="I125" s="31">
        <v>0</v>
      </c>
      <c r="J125" s="31" t="s">
        <v>301</v>
      </c>
    </row>
    <row r="126" spans="1:10">
      <c r="A126" s="31" t="s">
        <v>122</v>
      </c>
      <c r="C126" s="31">
        <v>0</v>
      </c>
      <c r="D126" s="81">
        <v>44286</v>
      </c>
      <c r="G126" s="31">
        <f>RCV!$F$11</f>
        <v>8215.8828632138811</v>
      </c>
      <c r="I126" s="31">
        <v>0</v>
      </c>
      <c r="J126" s="31" t="s">
        <v>302</v>
      </c>
    </row>
    <row r="127" spans="1:10">
      <c r="A127" s="31" t="s">
        <v>123</v>
      </c>
      <c r="C127" s="31">
        <v>0</v>
      </c>
      <c r="D127" s="81">
        <v>44286</v>
      </c>
      <c r="G127" s="31">
        <f>RCV!$F$17</f>
        <v>1566.3568125014976</v>
      </c>
      <c r="I127" s="31">
        <v>0</v>
      </c>
      <c r="J127" s="31" t="s">
        <v>303</v>
      </c>
    </row>
    <row r="128" spans="1:10">
      <c r="A128" s="31" t="s">
        <v>124</v>
      </c>
      <c r="C128" s="31">
        <v>0</v>
      </c>
      <c r="D128" s="81">
        <v>44286</v>
      </c>
      <c r="G128" s="31">
        <f>RCV!$F$23</f>
        <v>749.6670461211711</v>
      </c>
      <c r="I128" s="31">
        <v>0</v>
      </c>
      <c r="J128" s="31" t="s">
        <v>304</v>
      </c>
    </row>
    <row r="129" spans="1:10">
      <c r="A129" s="31" t="s">
        <v>125</v>
      </c>
      <c r="C129" s="31">
        <v>0</v>
      </c>
      <c r="D129" s="81">
        <v>44286</v>
      </c>
      <c r="F129" s="82">
        <f>RCV!$F$29</f>
        <v>0.19064984720202932</v>
      </c>
      <c r="I129" s="31">
        <v>0</v>
      </c>
      <c r="J129" s="31" t="s">
        <v>305</v>
      </c>
    </row>
    <row r="130" spans="1:10">
      <c r="A130" s="31" t="s">
        <v>126</v>
      </c>
      <c r="C130" s="31">
        <v>0</v>
      </c>
      <c r="D130" s="81">
        <v>44286</v>
      </c>
      <c r="F130" s="82">
        <f>RCV!$F$35</f>
        <v>0.23311985702818755</v>
      </c>
      <c r="I130" s="31">
        <v>0</v>
      </c>
      <c r="J130" s="31" t="s">
        <v>306</v>
      </c>
    </row>
    <row r="131" spans="1:10">
      <c r="A131" s="31" t="s">
        <v>127</v>
      </c>
      <c r="C131" s="31">
        <v>0</v>
      </c>
      <c r="D131" s="81">
        <v>44286</v>
      </c>
      <c r="F131" s="82">
        <f>RCV!$F$41</f>
        <v>4.2470009826158228E-2</v>
      </c>
      <c r="I131" s="31">
        <v>0</v>
      </c>
      <c r="J131" s="31" t="s">
        <v>307</v>
      </c>
    </row>
    <row r="132" spans="1:10">
      <c r="A132" s="31" t="s">
        <v>128</v>
      </c>
      <c r="C132" s="31">
        <v>0</v>
      </c>
      <c r="D132" s="81">
        <v>44286</v>
      </c>
      <c r="G132" s="31">
        <f>RCV!$F$47</f>
        <v>421.93555404174907</v>
      </c>
      <c r="I132" s="31">
        <v>0</v>
      </c>
      <c r="J132" s="31" t="s">
        <v>308</v>
      </c>
    </row>
    <row r="133" spans="1:10">
      <c r="A133" s="31" t="s">
        <v>129</v>
      </c>
      <c r="C133" s="31">
        <v>0</v>
      </c>
      <c r="D133" s="81">
        <v>44286</v>
      </c>
      <c r="G133" s="31">
        <f>RCV!$F$53</f>
        <v>327.73149207942203</v>
      </c>
      <c r="I133" s="31">
        <v>0</v>
      </c>
      <c r="J133" s="31" t="s">
        <v>309</v>
      </c>
    </row>
    <row r="134" spans="1:10">
      <c r="A134" s="31" t="s">
        <v>130</v>
      </c>
      <c r="C134" s="31">
        <v>0</v>
      </c>
      <c r="D134" s="81">
        <v>44286</v>
      </c>
      <c r="G134" s="31">
        <f>RCV!$F$60</f>
        <v>64.119264004835131</v>
      </c>
      <c r="I134" s="31">
        <v>0</v>
      </c>
      <c r="J134" s="31" t="s">
        <v>310</v>
      </c>
    </row>
    <row r="135" spans="1:10">
      <c r="A135" s="31" t="s">
        <v>131</v>
      </c>
      <c r="C135" s="31">
        <v>0</v>
      </c>
      <c r="D135" s="81">
        <v>44286</v>
      </c>
      <c r="G135" s="31">
        <f>RCV!$F$66</f>
        <v>51.365547448450549</v>
      </c>
      <c r="I135" s="31">
        <v>0</v>
      </c>
      <c r="J135" s="31" t="s">
        <v>311</v>
      </c>
    </row>
    <row r="136" spans="1:10">
      <c r="A136" s="31" t="s">
        <v>35</v>
      </c>
      <c r="C136" s="31">
        <v>0</v>
      </c>
      <c r="D136" s="81">
        <v>44286</v>
      </c>
      <c r="G136" s="31">
        <f>RCV!$F$73</f>
        <v>22.455445512588394</v>
      </c>
      <c r="I136" s="31">
        <v>0</v>
      </c>
      <c r="J136" s="31" t="s">
        <v>312</v>
      </c>
    </row>
    <row r="137" spans="1:10">
      <c r="A137" s="31" t="s">
        <v>132</v>
      </c>
      <c r="C137" s="31">
        <v>0</v>
      </c>
      <c r="D137" s="81">
        <v>44286</v>
      </c>
      <c r="G137" s="31">
        <f>RCV!$F$80</f>
        <v>28.910101935862155</v>
      </c>
      <c r="I137" s="31">
        <v>0</v>
      </c>
      <c r="J137" s="31" t="s">
        <v>313</v>
      </c>
    </row>
    <row r="138" spans="1:10">
      <c r="A138" s="31" t="s">
        <v>133</v>
      </c>
      <c r="C138" s="31">
        <v>0</v>
      </c>
      <c r="D138" s="81">
        <v>44286</v>
      </c>
      <c r="G138" s="31">
        <f>Wholesale!$F$11</f>
        <v>1.1806332960179113</v>
      </c>
      <c r="I138" s="31">
        <v>0</v>
      </c>
      <c r="J138" s="31" t="s">
        <v>314</v>
      </c>
    </row>
    <row r="139" spans="1:10">
      <c r="A139" s="31" t="s">
        <v>134</v>
      </c>
      <c r="C139" s="31">
        <v>0</v>
      </c>
      <c r="D139" s="81">
        <v>44286</v>
      </c>
      <c r="G139" s="31">
        <f>Wholesale!$F$17</f>
        <v>111.12632414113676</v>
      </c>
      <c r="I139" s="31">
        <v>0</v>
      </c>
      <c r="J139" s="31" t="s">
        <v>315</v>
      </c>
    </row>
    <row r="140" spans="1:10">
      <c r="A140" s="31" t="s">
        <v>135</v>
      </c>
      <c r="C140" s="31">
        <v>0</v>
      </c>
      <c r="D140" s="81">
        <v>44286</v>
      </c>
      <c r="G140" s="31">
        <f>Wholesale!$F$24</f>
        <v>96.779890853310974</v>
      </c>
      <c r="I140" s="31">
        <v>0</v>
      </c>
      <c r="J140" s="31" t="s">
        <v>316</v>
      </c>
    </row>
    <row r="141" spans="1:10">
      <c r="A141" s="31" t="s">
        <v>136</v>
      </c>
      <c r="C141" s="31">
        <v>0</v>
      </c>
      <c r="D141" s="81">
        <v>44286</v>
      </c>
      <c r="G141" s="31">
        <f>Wholesale!$F$30</f>
        <v>5863.6237568912748</v>
      </c>
      <c r="I141" s="31">
        <v>0</v>
      </c>
      <c r="J141" s="31" t="s">
        <v>317</v>
      </c>
    </row>
    <row r="142" spans="1:10">
      <c r="A142" s="31" t="s">
        <v>137</v>
      </c>
      <c r="C142" s="31">
        <v>0</v>
      </c>
      <c r="D142" s="81">
        <v>44286</v>
      </c>
      <c r="G142" s="31">
        <f>Wholesale!$F$38</f>
        <v>120.80968042266556</v>
      </c>
      <c r="I142" s="31">
        <v>0</v>
      </c>
      <c r="J142" s="31" t="s">
        <v>318</v>
      </c>
    </row>
    <row r="143" spans="1:10">
      <c r="A143" s="31" t="s">
        <v>138</v>
      </c>
      <c r="C143" s="31">
        <v>0</v>
      </c>
      <c r="D143" s="81">
        <v>44286</v>
      </c>
      <c r="G143" s="31">
        <f>Wholesale!$F$44</f>
        <v>0.80109384044983978</v>
      </c>
      <c r="I143" s="31">
        <v>0</v>
      </c>
      <c r="J143" s="31" t="s">
        <v>319</v>
      </c>
    </row>
    <row r="144" spans="1:10">
      <c r="A144" s="31" t="s">
        <v>140</v>
      </c>
      <c r="C144" s="31">
        <v>0</v>
      </c>
      <c r="D144" s="81">
        <v>44286</v>
      </c>
      <c r="G144" s="31">
        <f>Wholesale!$F$52</f>
        <v>1113.0252515044526</v>
      </c>
      <c r="I144" s="31">
        <v>0</v>
      </c>
      <c r="J144" s="31" t="s">
        <v>320</v>
      </c>
    </row>
    <row r="145" spans="1:10">
      <c r="A145" s="31" t="s">
        <v>141</v>
      </c>
      <c r="C145" s="31">
        <v>0</v>
      </c>
      <c r="D145" s="81">
        <v>44286</v>
      </c>
      <c r="G145" s="31">
        <f>Wholesale!$F$60</f>
        <v>52.057287371097893</v>
      </c>
      <c r="I145" s="31">
        <v>0</v>
      </c>
      <c r="J145" s="31" t="s">
        <v>321</v>
      </c>
    </row>
    <row r="146" spans="1:10">
      <c r="A146" s="31" t="s">
        <v>139</v>
      </c>
      <c r="C146" s="31">
        <v>0</v>
      </c>
      <c r="D146" s="81">
        <v>44286</v>
      </c>
      <c r="G146" s="31">
        <f>Wholesale!$F$66</f>
        <v>41.702772263513751</v>
      </c>
      <c r="I146" s="31">
        <v>0</v>
      </c>
      <c r="J146" s="31" t="s">
        <v>322</v>
      </c>
    </row>
    <row r="147" spans="1:10">
      <c r="A147" s="31" t="s">
        <v>142</v>
      </c>
      <c r="C147" s="31">
        <v>0</v>
      </c>
      <c r="D147" s="81">
        <v>44286</v>
      </c>
      <c r="G147" s="31">
        <f>'Wholesale reconciliation'!$F$11</f>
        <v>98.524263455937273</v>
      </c>
      <c r="I147" s="31">
        <v>0</v>
      </c>
      <c r="J147" s="31" t="s">
        <v>323</v>
      </c>
    </row>
    <row r="148" spans="1:10">
      <c r="A148" s="31" t="s">
        <v>143</v>
      </c>
      <c r="C148" s="31">
        <v>0</v>
      </c>
      <c r="D148" s="81">
        <v>44286</v>
      </c>
      <c r="G148" s="31">
        <f>'Wholesale reconciliation'!$F$19</f>
        <v>6.4198172945475651</v>
      </c>
      <c r="I148" s="31">
        <v>0</v>
      </c>
      <c r="J148" s="31" t="s">
        <v>324</v>
      </c>
    </row>
    <row r="149" spans="1:10">
      <c r="A149" s="31" t="s">
        <v>144</v>
      </c>
      <c r="C149" s="31">
        <v>0</v>
      </c>
      <c r="D149" s="81">
        <v>44286</v>
      </c>
      <c r="G149" s="31">
        <f>'Wholesale reconciliation'!$F$25</f>
        <v>5.1428760914754088</v>
      </c>
      <c r="I149" s="31">
        <v>0</v>
      </c>
      <c r="J149" s="31" t="s">
        <v>325</v>
      </c>
    </row>
    <row r="150" spans="1:10">
      <c r="A150" s="31" t="s">
        <v>146</v>
      </c>
      <c r="C150" s="31">
        <v>0</v>
      </c>
      <c r="D150" s="81">
        <v>44286</v>
      </c>
      <c r="G150" s="31">
        <f>'Other wholesale items'!$F$13</f>
        <v>31.442615222773558</v>
      </c>
      <c r="I150" s="31">
        <v>0</v>
      </c>
      <c r="J150" s="31" t="s">
        <v>326</v>
      </c>
    </row>
    <row r="151" spans="1:10">
      <c r="A151" s="31" t="s">
        <v>147</v>
      </c>
      <c r="C151" s="31">
        <v>0</v>
      </c>
      <c r="D151" s="81">
        <v>44286</v>
      </c>
      <c r="G151" s="31">
        <f>'Other wholesale items'!$F$21</f>
        <v>-2.6892970111235224</v>
      </c>
      <c r="I151" s="31">
        <v>0</v>
      </c>
      <c r="J151" s="31" t="s">
        <v>327</v>
      </c>
    </row>
    <row r="152" spans="1:10">
      <c r="A152" s="31" t="s">
        <v>145</v>
      </c>
      <c r="C152" s="31">
        <v>0</v>
      </c>
      <c r="D152" s="81">
        <v>44286</v>
      </c>
      <c r="G152" s="31">
        <f>'Other wholesale items'!$F$27</f>
        <v>-2.1543792707512179</v>
      </c>
      <c r="I152" s="31">
        <v>0</v>
      </c>
      <c r="J152" s="31" t="s">
        <v>328</v>
      </c>
    </row>
    <row r="153" spans="1:10">
      <c r="A153" s="31" t="s">
        <v>149</v>
      </c>
      <c r="C153" s="31">
        <v>0</v>
      </c>
      <c r="D153" s="81">
        <v>44286</v>
      </c>
      <c r="G153" s="31">
        <f>'Other wholesale items'!$F$35</f>
        <v>13.462955517031713</v>
      </c>
      <c r="I153" s="31">
        <v>0</v>
      </c>
      <c r="J153" s="31" t="s">
        <v>329</v>
      </c>
    </row>
    <row r="154" spans="1:10">
      <c r="A154" s="31" t="s">
        <v>150</v>
      </c>
      <c r="C154" s="31">
        <v>0</v>
      </c>
      <c r="D154" s="81">
        <v>44286</v>
      </c>
      <c r="G154" s="31">
        <f>'Other wholesale items'!$F$43</f>
        <v>2.7132242610457844</v>
      </c>
      <c r="I154" s="31">
        <v>0</v>
      </c>
      <c r="J154" s="31" t="s">
        <v>330</v>
      </c>
    </row>
    <row r="155" spans="1:10">
      <c r="A155" s="31" t="s">
        <v>148</v>
      </c>
      <c r="C155" s="31">
        <v>0</v>
      </c>
      <c r="D155" s="81">
        <v>44286</v>
      </c>
      <c r="G155" s="31">
        <f>'Other wholesale items'!$F$49</f>
        <v>2.173547243282846</v>
      </c>
      <c r="I155" s="31">
        <v>0</v>
      </c>
      <c r="J155" s="31" t="s">
        <v>331</v>
      </c>
    </row>
    <row r="156" spans="1:10">
      <c r="A156" s="31" t="s">
        <v>152</v>
      </c>
      <c r="C156" s="31">
        <v>0</v>
      </c>
      <c r="D156" s="81">
        <v>44286</v>
      </c>
      <c r="G156" s="31">
        <f>'Other wholesale items'!$F$57</f>
        <v>5.0845033019552108</v>
      </c>
      <c r="I156" s="31">
        <v>0</v>
      </c>
      <c r="J156" s="31" t="s">
        <v>332</v>
      </c>
    </row>
    <row r="157" spans="1:10">
      <c r="A157" s="31" t="s">
        <v>153</v>
      </c>
      <c r="C157" s="31">
        <v>0</v>
      </c>
      <c r="D157" s="81">
        <v>44286</v>
      </c>
      <c r="G157" s="31">
        <f>'Other wholesale items'!$F$65</f>
        <v>-0.4348792056931729</v>
      </c>
      <c r="I157" s="31">
        <v>0</v>
      </c>
      <c r="J157" s="31" t="s">
        <v>333</v>
      </c>
    </row>
    <row r="158" spans="1:10">
      <c r="A158" s="31" t="s">
        <v>151</v>
      </c>
      <c r="C158" s="31">
        <v>0</v>
      </c>
      <c r="D158" s="81">
        <v>44286</v>
      </c>
      <c r="G158" s="31">
        <f>'Other wholesale items'!$F$71</f>
        <v>-0.34837905302051969</v>
      </c>
      <c r="I158" s="31">
        <v>0</v>
      </c>
      <c r="J158" s="31" t="s">
        <v>334</v>
      </c>
    </row>
    <row r="159" spans="1:10">
      <c r="A159" s="31" t="s">
        <v>55</v>
      </c>
      <c r="C159" s="31">
        <v>0</v>
      </c>
      <c r="D159" s="81">
        <v>44286</v>
      </c>
      <c r="G159" s="31">
        <f>'Other wholesale items'!$F$81</f>
        <v>-2.1884566603563109</v>
      </c>
      <c r="I159" s="31">
        <v>0</v>
      </c>
      <c r="J159" s="31" t="s">
        <v>335</v>
      </c>
    </row>
    <row r="160" spans="1:10">
      <c r="A160" s="31" t="s">
        <v>154</v>
      </c>
      <c r="C160" s="31">
        <v>0</v>
      </c>
      <c r="D160" s="81">
        <v>44286</v>
      </c>
      <c r="G160" s="31">
        <f>'Other wholesale items'!$F$93</f>
        <v>-1.8592455798674195</v>
      </c>
      <c r="I160" s="31">
        <v>0</v>
      </c>
      <c r="J160" s="31" t="s">
        <v>336</v>
      </c>
    </row>
    <row r="161" spans="1:10">
      <c r="A161" s="31" t="s">
        <v>155</v>
      </c>
      <c r="C161" s="31">
        <v>0</v>
      </c>
      <c r="D161" s="81">
        <v>44286</v>
      </c>
      <c r="G161" s="31">
        <f>'Cost to serve'!$F$11</f>
        <v>11303.735000000001</v>
      </c>
      <c r="I161" s="31">
        <v>0</v>
      </c>
      <c r="J161" s="31" t="s">
        <v>337</v>
      </c>
    </row>
    <row r="162" spans="1:10">
      <c r="A162" s="31" t="s">
        <v>156</v>
      </c>
      <c r="C162" s="31">
        <v>0</v>
      </c>
      <c r="D162" s="81">
        <v>44286</v>
      </c>
      <c r="G162" s="31">
        <f>'Cost to serve'!$F$17</f>
        <v>11691.76</v>
      </c>
      <c r="I162" s="31">
        <v>0</v>
      </c>
      <c r="J162" s="31" t="s">
        <v>338</v>
      </c>
    </row>
    <row r="163" spans="1:10">
      <c r="A163" s="31" t="s">
        <v>157</v>
      </c>
      <c r="C163" s="31">
        <v>0</v>
      </c>
      <c r="D163" s="81">
        <v>44286</v>
      </c>
      <c r="G163" s="31">
        <f>'Cost to serve'!$F$24</f>
        <v>28.412380400576776</v>
      </c>
      <c r="I163" s="31">
        <v>0</v>
      </c>
      <c r="J163" s="31" t="s">
        <v>339</v>
      </c>
    </row>
    <row r="164" spans="1:10">
      <c r="A164" s="31" t="s">
        <v>158</v>
      </c>
      <c r="C164" s="31">
        <v>0</v>
      </c>
      <c r="D164" s="81">
        <v>44286</v>
      </c>
      <c r="G164" s="31">
        <f>'Cost to serve'!$F$31</f>
        <v>43.834510569114919</v>
      </c>
      <c r="I164" s="31">
        <v>0</v>
      </c>
      <c r="J164" s="31" t="s">
        <v>340</v>
      </c>
    </row>
    <row r="165" spans="1:10">
      <c r="A165" s="31" t="s">
        <v>159</v>
      </c>
      <c r="C165" s="31">
        <v>0</v>
      </c>
      <c r="D165" s="81">
        <v>44286</v>
      </c>
      <c r="G165" s="31">
        <f>'Cost to serve'!$F$37</f>
        <v>15.422130168538143</v>
      </c>
      <c r="I165" s="31">
        <v>0</v>
      </c>
      <c r="J165" s="31" t="s">
        <v>341</v>
      </c>
    </row>
    <row r="166" spans="1:10">
      <c r="A166" s="31" t="s">
        <v>160</v>
      </c>
      <c r="C166" s="31">
        <v>0</v>
      </c>
      <c r="D166" s="81">
        <v>44286</v>
      </c>
      <c r="F166" s="82">
        <f>'Customer number impacts'!$F$11</f>
        <v>6.7166535205229893E-5</v>
      </c>
      <c r="I166" s="31">
        <v>0</v>
      </c>
      <c r="J166" s="31" t="s">
        <v>342</v>
      </c>
    </row>
    <row r="167" spans="1:10">
      <c r="A167" s="31" t="s">
        <v>162</v>
      </c>
      <c r="C167" s="31">
        <v>0</v>
      </c>
      <c r="D167" s="81">
        <v>44286</v>
      </c>
      <c r="F167" s="82">
        <f>'Customer number impacts'!$F$17</f>
        <v>6.7017429013459386E-5</v>
      </c>
      <c r="I167" s="31">
        <v>0</v>
      </c>
      <c r="J167" s="31" t="s">
        <v>343</v>
      </c>
    </row>
    <row r="168" spans="1:10">
      <c r="A168" s="31" t="s">
        <v>163</v>
      </c>
      <c r="C168" s="31">
        <v>0</v>
      </c>
      <c r="D168" s="81">
        <v>44286</v>
      </c>
      <c r="G168" s="31">
        <f>'Customer number impacts'!$F$25</f>
        <v>-1.0756968807123539</v>
      </c>
      <c r="I168" s="31">
        <v>0</v>
      </c>
      <c r="J168" s="31" t="s">
        <v>344</v>
      </c>
    </row>
    <row r="169" spans="1:10">
      <c r="A169" s="31" t="s">
        <v>164</v>
      </c>
      <c r="C169" s="31">
        <v>0</v>
      </c>
      <c r="D169" s="81">
        <v>44286</v>
      </c>
      <c r="G169" s="31">
        <f>'Breakdown by costs'!$F$13</f>
        <v>52.122699158678138</v>
      </c>
      <c r="I169" s="31">
        <v>0</v>
      </c>
      <c r="J169" s="31" t="s">
        <v>345</v>
      </c>
    </row>
    <row r="170" spans="1:10">
      <c r="A170" s="31" t="s">
        <v>166</v>
      </c>
      <c r="C170" s="31">
        <v>0</v>
      </c>
      <c r="D170" s="81">
        <v>44286</v>
      </c>
      <c r="G170" s="31">
        <f>'Breakdown by costs'!$F$22</f>
        <v>760.31824719476026</v>
      </c>
      <c r="I170" s="31">
        <v>0</v>
      </c>
      <c r="J170" s="31" t="s">
        <v>346</v>
      </c>
    </row>
    <row r="171" spans="1:10">
      <c r="A171" s="31" t="s">
        <v>167</v>
      </c>
      <c r="C171" s="31">
        <v>0</v>
      </c>
      <c r="D171" s="81">
        <v>44286</v>
      </c>
      <c r="G171" s="31">
        <f>'Breakdown by costs'!$F$29</f>
        <v>1143.5939997127266</v>
      </c>
      <c r="I171" s="31">
        <v>0</v>
      </c>
      <c r="J171" s="31" t="s">
        <v>347</v>
      </c>
    </row>
    <row r="172" spans="1:10">
      <c r="A172" s="31" t="s">
        <v>168</v>
      </c>
      <c r="C172" s="31">
        <v>0</v>
      </c>
      <c r="D172" s="81">
        <v>44286</v>
      </c>
      <c r="G172" s="31">
        <f>'Breakdown by costs'!$F$36</f>
        <v>-303.93057611979674</v>
      </c>
      <c r="I172" s="31">
        <v>0</v>
      </c>
      <c r="J172" s="31" t="s">
        <v>348</v>
      </c>
    </row>
    <row r="173" spans="1:10">
      <c r="A173" s="31" t="s">
        <v>169</v>
      </c>
      <c r="C173" s="31">
        <v>0</v>
      </c>
      <c r="D173" s="81">
        <v>44286</v>
      </c>
      <c r="G173" s="31">
        <f>'Breakdown by costs'!$F$43</f>
        <v>0.10234157769074845</v>
      </c>
      <c r="I173" s="31">
        <v>0</v>
      </c>
      <c r="J173" s="31" t="s">
        <v>349</v>
      </c>
    </row>
    <row r="174" spans="1:10">
      <c r="A174" s="31" t="s">
        <v>170</v>
      </c>
      <c r="C174" s="31">
        <v>0</v>
      </c>
      <c r="D174" s="81">
        <v>44286</v>
      </c>
      <c r="G174" s="31">
        <f>'Breakdown by costs'!$F$50</f>
        <v>50.640311586713523</v>
      </c>
      <c r="I174" s="31">
        <v>0</v>
      </c>
      <c r="J174" s="31" t="s">
        <v>350</v>
      </c>
    </row>
    <row r="175" spans="1:10">
      <c r="A175" s="31" t="s">
        <v>171</v>
      </c>
      <c r="C175" s="31">
        <v>0</v>
      </c>
      <c r="D175" s="81">
        <v>44286</v>
      </c>
      <c r="G175" s="31">
        <f>'Breakdown by costs'!$F$57</f>
        <v>178.64465851556682</v>
      </c>
      <c r="I175" s="31">
        <v>0</v>
      </c>
      <c r="J175" s="31" t="s">
        <v>351</v>
      </c>
    </row>
    <row r="176" spans="1:10">
      <c r="A176" s="31" t="s">
        <v>172</v>
      </c>
      <c r="C176" s="31">
        <v>0</v>
      </c>
      <c r="D176" s="81">
        <v>44286</v>
      </c>
      <c r="G176" s="31">
        <f>'Breakdown by costs'!$F$64</f>
        <v>267.51263449459026</v>
      </c>
      <c r="I176" s="31">
        <v>0</v>
      </c>
      <c r="J176" s="31" t="s">
        <v>352</v>
      </c>
    </row>
    <row r="177" spans="1:10">
      <c r="A177" s="31" t="s">
        <v>173</v>
      </c>
      <c r="C177" s="31">
        <v>0</v>
      </c>
      <c r="D177" s="81">
        <v>44286</v>
      </c>
      <c r="G177" s="31">
        <f>'Breakdown by costs'!$F$71</f>
        <v>0</v>
      </c>
      <c r="I177" s="31">
        <v>0</v>
      </c>
      <c r="J177" s="31" t="s">
        <v>353</v>
      </c>
    </row>
    <row r="178" spans="1:10">
      <c r="A178" s="31" t="s">
        <v>174</v>
      </c>
      <c r="C178" s="31">
        <v>0</v>
      </c>
      <c r="D178" s="81">
        <v>44286</v>
      </c>
      <c r="G178" s="31">
        <f>'Breakdown by costs'!$F$78</f>
        <v>335.01034613521131</v>
      </c>
      <c r="I178" s="31">
        <v>0</v>
      </c>
      <c r="J178" s="31" t="s">
        <v>354</v>
      </c>
    </row>
    <row r="179" spans="1:10">
      <c r="A179" s="31" t="s">
        <v>175</v>
      </c>
      <c r="C179" s="31">
        <v>0</v>
      </c>
      <c r="D179" s="81">
        <v>44286</v>
      </c>
      <c r="G179" s="31">
        <f>'Breakdown by costs'!$F$91</f>
        <v>2431.8919630974628</v>
      </c>
      <c r="I179" s="31">
        <v>0</v>
      </c>
      <c r="J179" s="31" t="s">
        <v>355</v>
      </c>
    </row>
    <row r="180" spans="1:10">
      <c r="A180" s="31" t="s">
        <v>177</v>
      </c>
      <c r="C180" s="31">
        <v>0</v>
      </c>
      <c r="D180" s="81">
        <v>44286</v>
      </c>
      <c r="G180" s="31">
        <f>'Breakdown by costs'!$F$99</f>
        <v>0.31264474686052862</v>
      </c>
      <c r="I180" s="31">
        <v>0</v>
      </c>
      <c r="J180" s="31" t="s">
        <v>356</v>
      </c>
    </row>
    <row r="181" spans="1:10">
      <c r="A181" s="31" t="s">
        <v>178</v>
      </c>
      <c r="C181" s="31">
        <v>0</v>
      </c>
      <c r="D181" s="81">
        <v>44286</v>
      </c>
      <c r="G181" s="31">
        <f>'Breakdown by costs'!$F$105</f>
        <v>0.47024868582408108</v>
      </c>
      <c r="I181" s="31">
        <v>0</v>
      </c>
      <c r="J181" s="31" t="s">
        <v>357</v>
      </c>
    </row>
    <row r="182" spans="1:10">
      <c r="A182" s="31" t="s">
        <v>179</v>
      </c>
      <c r="C182" s="31">
        <v>0</v>
      </c>
      <c r="D182" s="81">
        <v>44286</v>
      </c>
      <c r="G182" s="31">
        <f>'Breakdown by costs'!$F$111</f>
        <v>-0.12497700585871632</v>
      </c>
      <c r="I182" s="31">
        <v>0</v>
      </c>
      <c r="J182" s="31" t="s">
        <v>358</v>
      </c>
    </row>
    <row r="183" spans="1:10">
      <c r="A183" s="31" t="s">
        <v>180</v>
      </c>
      <c r="C183" s="31">
        <v>0</v>
      </c>
      <c r="D183" s="81">
        <v>44286</v>
      </c>
      <c r="G183" s="31">
        <f>'Breakdown by costs'!$F$117</f>
        <v>4.2083110287678069E-5</v>
      </c>
      <c r="I183" s="31">
        <v>0</v>
      </c>
      <c r="J183" s="31" t="s">
        <v>359</v>
      </c>
    </row>
    <row r="184" spans="1:10">
      <c r="A184" s="31" t="s">
        <v>181</v>
      </c>
      <c r="C184" s="31">
        <v>0</v>
      </c>
      <c r="D184" s="81">
        <v>44286</v>
      </c>
      <c r="G184" s="31">
        <f>'Breakdown by costs'!$F$123</f>
        <v>2.0823421580872265E-2</v>
      </c>
      <c r="I184" s="31">
        <v>0</v>
      </c>
      <c r="J184" s="31" t="s">
        <v>360</v>
      </c>
    </row>
    <row r="185" spans="1:10">
      <c r="A185" s="31" t="s">
        <v>182</v>
      </c>
      <c r="C185" s="31">
        <v>0</v>
      </c>
      <c r="D185" s="81">
        <v>44286</v>
      </c>
      <c r="G185" s="31">
        <f>'Breakdown by costs'!$F$129</f>
        <v>7.3459126156258159E-2</v>
      </c>
      <c r="I185" s="31">
        <v>0</v>
      </c>
      <c r="J185" s="31" t="s">
        <v>361</v>
      </c>
    </row>
    <row r="186" spans="1:10">
      <c r="A186" s="31" t="s">
        <v>183</v>
      </c>
      <c r="C186" s="31">
        <v>0</v>
      </c>
      <c r="D186" s="81">
        <v>44286</v>
      </c>
      <c r="G186" s="31">
        <f>'Breakdown by costs'!$F$135</f>
        <v>0.11000185804054535</v>
      </c>
      <c r="I186" s="31">
        <v>0</v>
      </c>
      <c r="J186" s="31" t="s">
        <v>362</v>
      </c>
    </row>
    <row r="187" spans="1:10">
      <c r="A187" s="31" t="s">
        <v>184</v>
      </c>
      <c r="C187" s="31">
        <v>0</v>
      </c>
      <c r="D187" s="81">
        <v>44286</v>
      </c>
      <c r="G187" s="31">
        <f>'Breakdown by costs'!$F$141</f>
        <v>0</v>
      </c>
      <c r="I187" s="31">
        <v>0</v>
      </c>
      <c r="J187" s="31" t="s">
        <v>363</v>
      </c>
    </row>
    <row r="188" spans="1:10">
      <c r="A188" s="31" t="s">
        <v>185</v>
      </c>
      <c r="C188" s="31">
        <v>0</v>
      </c>
      <c r="D188" s="81">
        <v>44286</v>
      </c>
      <c r="G188" s="31">
        <f>'Breakdown by costs'!$F$147</f>
        <v>0.13775708428614314</v>
      </c>
      <c r="I188" s="31">
        <v>0</v>
      </c>
      <c r="J188" s="31" t="s">
        <v>364</v>
      </c>
    </row>
    <row r="189" spans="1:10">
      <c r="A189" s="31" t="s">
        <v>187</v>
      </c>
      <c r="C189" s="31">
        <v>0</v>
      </c>
      <c r="D189" s="81">
        <v>44286</v>
      </c>
      <c r="G189" s="31">
        <f>'Breakdown by costs'!$F$155</f>
        <v>16.295888084152416</v>
      </c>
      <c r="I189" s="31">
        <v>0</v>
      </c>
      <c r="J189" s="31" t="s">
        <v>365</v>
      </c>
    </row>
    <row r="190" spans="1:10">
      <c r="A190" s="31" t="s">
        <v>188</v>
      </c>
      <c r="C190" s="31">
        <v>0</v>
      </c>
      <c r="D190" s="81">
        <v>44286</v>
      </c>
      <c r="G190" s="31">
        <f>'Breakdown by costs'!$F$161</f>
        <v>24.510630780972331</v>
      </c>
      <c r="I190" s="31">
        <v>0</v>
      </c>
      <c r="J190" s="31" t="s">
        <v>366</v>
      </c>
    </row>
    <row r="191" spans="1:10">
      <c r="A191" s="31" t="s">
        <v>189</v>
      </c>
      <c r="C191" s="31">
        <v>0</v>
      </c>
      <c r="D191" s="81">
        <v>44286</v>
      </c>
      <c r="G191" s="31">
        <f>'Breakdown by costs'!$F$167</f>
        <v>-6.5141388781262259</v>
      </c>
      <c r="I191" s="31">
        <v>0</v>
      </c>
      <c r="J191" s="31" t="s">
        <v>367</v>
      </c>
    </row>
    <row r="192" spans="1:10">
      <c r="A192" s="31" t="s">
        <v>190</v>
      </c>
      <c r="C192" s="31">
        <v>0</v>
      </c>
      <c r="D192" s="81">
        <v>44286</v>
      </c>
      <c r="G192" s="31">
        <f>'Breakdown by costs'!$F$173</f>
        <v>2.1934852971861171E-3</v>
      </c>
      <c r="I192" s="31">
        <v>0</v>
      </c>
      <c r="J192" s="31" t="s">
        <v>368</v>
      </c>
    </row>
    <row r="193" spans="1:10">
      <c r="A193" s="31" t="s">
        <v>191</v>
      </c>
      <c r="C193" s="31">
        <v>0</v>
      </c>
      <c r="D193" s="81">
        <v>44286</v>
      </c>
      <c r="G193" s="31">
        <f>'Breakdown by costs'!$F$179</f>
        <v>1.0853729385141311</v>
      </c>
      <c r="I193" s="31">
        <v>0</v>
      </c>
      <c r="J193" s="31" t="s">
        <v>369</v>
      </c>
    </row>
    <row r="194" spans="1:10">
      <c r="A194" s="31" t="s">
        <v>192</v>
      </c>
      <c r="C194" s="31">
        <v>0</v>
      </c>
      <c r="D194" s="81">
        <v>44286</v>
      </c>
      <c r="G194" s="31">
        <f>'Breakdown by costs'!$F$185</f>
        <v>3.8288879331020285</v>
      </c>
      <c r="I194" s="31">
        <v>0</v>
      </c>
      <c r="J194" s="31" t="s">
        <v>370</v>
      </c>
    </row>
    <row r="195" spans="1:10">
      <c r="A195" s="31" t="s">
        <v>193</v>
      </c>
      <c r="C195" s="31">
        <v>0</v>
      </c>
      <c r="D195" s="81">
        <v>44286</v>
      </c>
      <c r="G195" s="31">
        <f>'Breakdown by costs'!$F$191</f>
        <v>5.7335937535429649</v>
      </c>
      <c r="I195" s="31">
        <v>0</v>
      </c>
      <c r="J195" s="31" t="s">
        <v>371</v>
      </c>
    </row>
    <row r="196" spans="1:10">
      <c r="A196" s="31" t="s">
        <v>194</v>
      </c>
      <c r="C196" s="31">
        <v>0</v>
      </c>
      <c r="D196" s="81">
        <v>44286</v>
      </c>
      <c r="G196" s="31">
        <f>'Breakdown by costs'!$F$197</f>
        <v>0</v>
      </c>
      <c r="I196" s="31">
        <v>0</v>
      </c>
      <c r="J196" s="31" t="s">
        <v>372</v>
      </c>
    </row>
    <row r="197" spans="1:10">
      <c r="A197" s="31" t="s">
        <v>195</v>
      </c>
      <c r="C197" s="31">
        <v>0</v>
      </c>
      <c r="D197" s="81">
        <v>44286</v>
      </c>
      <c r="G197" s="31">
        <f>'Breakdown by costs'!$F$203</f>
        <v>7.1802710612233067</v>
      </c>
      <c r="I197" s="31">
        <v>0</v>
      </c>
      <c r="J197" s="31" t="s">
        <v>373</v>
      </c>
    </row>
  </sheetData>
  <pageMargins left="0.7" right="0.7" top="0.75" bottom="0.75" header="0.3" footer="0.3"/>
  <customProperties>
    <customPr name="MMSheetType" r:id="rId1"/>
  </customProperties>
  <tableParts count="1">
    <tablePart r:id="rId2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F4D900A52C734B48AAFC332F002A61F2" ma:contentTypeVersion="11" ma:contentTypeDescription="Create a new document." ma:contentTypeScope="" ma:versionID="d10261e21878d684520468954e2e4c6d">
  <xsd:schema xmlns:xsd="http://www.w3.org/2001/XMLSchema" xmlns:xs="http://www.w3.org/2001/XMLSchema" xmlns:p="http://schemas.microsoft.com/office/2006/metadata/properties" xmlns:ns2="acf77b03-75e2-4870-bfbf-a9f9f072ea94" xmlns:ns3="2239560c-101f-4e94-bfcb-0868444b4b4c" targetNamespace="http://schemas.microsoft.com/office/2006/metadata/properties" ma:root="true" ma:fieldsID="24e33730404a4617bc033aea61d7a96e" ns2:_="" ns3:_="">
    <xsd:import namespace="acf77b03-75e2-4870-bfbf-a9f9f072ea94"/>
    <xsd:import namespace="2239560c-101f-4e94-bfcb-0868444b4b4c"/>
    <xsd:element name="properties">
      <xsd:complexType>
        <xsd:sequence>
          <xsd:element name="documentManagement">
            <xsd:complexType>
              <xsd:all>
                <xsd:element ref="ns2:ContentDescription" minOccurs="0"/>
                <xsd:element ref="ns2:DocumentOrder" minOccurs="0"/>
                <xsd:element ref="ns2:OfwatTopic"/>
                <xsd:element ref="ns2:MediaServiceMetadata" minOccurs="0"/>
                <xsd:element ref="ns2:MediaServiceFastMetadata" minOccurs="0"/>
                <xsd:element ref="ns2:MediaServiceSearchProperties" minOccurs="0"/>
                <xsd:element ref="ns3:SharedWithUsers" minOccurs="0"/>
                <xsd:element ref="ns3:SharedWithDetails" minOccurs="0"/>
                <xsd:element ref="ns2:MediaServiceDateTaken" minOccurs="0"/>
                <xsd:element ref="ns2:MediaServiceObjectDetectorVersions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cf77b03-75e2-4870-bfbf-a9f9f072ea94" elementFormDefault="qualified">
    <xsd:import namespace="http://schemas.microsoft.com/office/2006/documentManagement/types"/>
    <xsd:import namespace="http://schemas.microsoft.com/office/infopath/2007/PartnerControls"/>
    <xsd:element name="ContentDescription" ma:index="8" nillable="true" ma:displayName="Content Description" ma:format="Dropdown" ma:internalName="ContentDescription">
      <xsd:simpleType>
        <xsd:restriction base="dms:Note">
          <xsd:maxLength value="255"/>
        </xsd:restriction>
      </xsd:simpleType>
    </xsd:element>
    <xsd:element name="DocumentOrder" ma:index="9" nillable="true" ma:displayName="Document Order" ma:format="Dropdown" ma:internalName="DocumentOrder" ma:percentage="FALSE">
      <xsd:simpleType>
        <xsd:restriction base="dms:Number"/>
      </xsd:simpleType>
    </xsd:element>
    <xsd:element name="OfwatTopic" ma:index="10" ma:displayName="Ofwat Topic" ma:default="N/A" ma:description="MBP Aligned Topic" ma:format="Dropdown" ma:internalName="OfwatTopic">
      <xsd:simpleType>
        <xsd:restriction base="dms:Choice">
          <xsd:enumeration value="CEO Introduction"/>
          <xsd:enumeration value="Executive Summary"/>
          <xsd:enumeration value="Bills and affordability"/>
          <xsd:enumeration value="Efficiency and innovation"/>
          <xsd:enumeration value="Long Term Delivery Strategy"/>
          <xsd:enumeration value="Reflecting an understanding of customers and communities"/>
          <xsd:enumeration value="Delivering outcomes for customers"/>
          <xsd:enumeration value="Setting expenditure allowances"/>
          <xsd:enumeration value="Aligning risk and return"/>
          <xsd:enumeration value="Aligning risk and return: financeability"/>
          <xsd:enumeration value="Board Assurance Statement"/>
          <xsd:enumeration value="Reconciliation of past performance"/>
          <xsd:enumeration value="N/A"/>
          <xsd:enumeration value="Encouraging quality and ambitious business plans"/>
          <xsd:enumeration value="Data tables commentary"/>
          <xsd:enumeration value="Promoting financial resilience"/>
          <xsd:enumeration value="Main Business Plan"/>
          <xsd:enumeration value="Draft Determination"/>
          <xsd:enumeration value="Final Determination"/>
          <xsd:enumeration value="Government priorities and targets"/>
          <xsd:enumeration value="Environmental and social value (and Net Zero)"/>
        </xsd:restriction>
      </xsd:simpleType>
    </xsd:element>
    <xsd:element name="MediaServiceMetadata" ma:index="11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2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3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DateTaken" ma:index="16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ObjectDetectorVersions" ma:index="17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LengthInSeconds" ma:index="18" nillable="true" ma:displayName="MediaLengthInSeconds" ma:hidden="true" ma:internalName="MediaLengthInSeconds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239560c-101f-4e94-bfcb-0868444b4b4c" elementFormDefault="qualified">
    <xsd:import namespace="http://schemas.microsoft.com/office/2006/documentManagement/types"/>
    <xsd:import namespace="http://schemas.microsoft.com/office/infopath/2007/PartnerControls"/>
    <xsd:element name="SharedWithUsers" ma:index="14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5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OfwatTopic xmlns="acf77b03-75e2-4870-bfbf-a9f9f072ea94">N/A</OfwatTopic>
    <ContentDescription xmlns="acf77b03-75e2-4870-bfbf-a9f9f072ea94" xsi:nil="true"/>
    <DocumentOrder xmlns="acf77b03-75e2-4870-bfbf-a9f9f072ea94" xsi:nil="true"/>
    <SharedWithUsers xmlns="2239560c-101f-4e94-bfcb-0868444b4b4c">
      <UserInfo>
        <DisplayName/>
        <AccountId xsi:nil="true"/>
        <AccountType/>
      </UserInfo>
    </SharedWithUsers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ModelMaker>
<![CDATA[{
  "$id": "1",
  "$type": "ModelMaker.Models.Project, ModelMaker",
  "CanShowCompletionItems": true,
  "HistoricResults": null,
  "HasMultipleTimelines": false,
  "Dimensions": {
    "$type": "ModelMakerEngine.MMDimensions, ModelMakerEngine",
    "$values": []
  },
  "HasDimensions": false,
  "DefaultUnit": {
    "$id": "2",
    "$type": "ModelMaker.Unit, ModelMaker",
    "NumberFormatOverride": null,
    "MatchAnything": false,
    "ExternalRepresentation": "",
    "ItemsOnTop": {
      "$type": "System.Collections.Generic.List`1[[System.String, mscorlib]], mscorlib",
      "$values": []
    },
    "ItemsOnBottom": {
      "$type": "System.Collections.Generic.List`1[[System.String, mscorlib]], mscorlib",
      "$values": []
    },
    "IsCurrency": false,
    "ContainsSMU": false,
    "IsDimensionless": false,
    "InsertRowTotal": true,
    "IgnoreWhenDeterminingExpectedUnits": false
  },
  "FileVersion": 2,
  "FilePath": "C:\\Users\\jenny.ngai\\OneDrive - OFWAT\\OFWAT work\\PR24 FM work\\Bill waterfall\\Bill Waterfall v2n.obz",
  "Nodes": {
    "$type": "ModelMaker.Models.ProjectItemSet`1[[ModelMakerEngine.INode, ModelMakerEngine]], ModelMaker",
    "$values": [
      {
        "$id": "3",
        "$type": "ModelMaker.GroupNode, ModelMaker",
        "TabOrHeaderColour": "",
        "Comment": "",
        "NameOfGroup": null,
        "YPosition": 0,
        "Folded": false,
        "Font": null,
        "Children": {
          "$type": "ModelMaker.GroupNodeChildCollection, ModelMaker",
          "$values": []
        },
        "AllowAddChildren": true,
        "AllowRemoveChildren": true,
        "IsImported": false,
        "IsChecksGroup": false,
        "IsAlertsGroup": false,
        "IsChecksAndAlertsGroup": false,
        "IsUnallocatedGroup": true,
        "IsInputsGroup": false,
        "IsFlag": false,
        "IsTimeAndFlagsGroup": false,
        "DimensionsAcross": {
          "$type": "ModelMakerEngine.MMDimensions, ModelMakerEngine",
          "$values": []
        },
        "TimeAxis": 0,
        "IndexInParent": 0,
        "Name": "Unallocated",
        "Parent": {
          "$ref": "1"
        },
        "Visible": true,
        "ToolTip": "",
        "OpeningBalanceFlagAppliedName": "",
        "AllowIncomingLinks": false,
        "AllowOutgoingLinks": false,
        "IncomingLinks": {
          "$type": "System.Collections.ObjectModel.Collection`1[[ModelMaker.MMLink, ModelMaker]], mscorlib",
          "$values": []
        },
        "OutgoingLinks": {
          "$type": "System.Collections.ObjectModel.Collection`1[[ModelMaker.MMLink, ModelMaker]], mscorlib",
          "$values": []
        },
        "Deletable": false,
        "Issues": null
      },
      {
        "$id": "4",
        "$type": "ModelMaker.GroupNode, ModelMaker",
        "TabOrHeaderColour": "",
        "Comment": "",
        "NameOfGroup": null,
        "YPosition": 0,
        "Folded": false,
        "Font": null,
        "Children": {
          "$type": "ModelMaker.GroupNodeChildCollection, ModelMaker",
          "$values": [
            {
              "$id": "5",
              "$type": "ModelMaker.VariableNode, ModelMaker",
              "RowTotalDependent": null,
              "PutCalculationOnReport": false,
              "CalculateOnThisReport": null,
              "PivotTableLink": null,
              "ExcelNameName": "Start_date",
              "ExcelNameNames": {
                "$type": "ModelMakerEngine.ExcelNameDictionary, ModelMakerEngine",
                "$values": []
              },
              "NumberFormatOverride": null,
              "HasOpeningBalanceFlag": false,
              "OpeningBalanceFlagAppliedName": "",
              "Deletable": false,
              "Comment": "",
              "HasSwitchSignLine": false,
              "SwitchSignForReport": false,
              "MultipleInputValues": null,
              "NonPrimaryInput": false,
              "Max": "NaN",
              "Min": "NaN",
              "IsBalanceButNotCorkscrew": false,
              "IsEditable": true,
              "IsConstant": true,
              "UniqueID": "dab25365-37d0-4e18-af4f-63977417cd7b",
              "Dimensions": {
                "$type": "ModelMakerEngine.MMDimensions, ModelMakerEngine",
                "$values": []
              },
              "EquationOBXInternal": "43922",
              "NameOfGroup": "Inputs",
              "EquationToParse": "43922",
              "MostRecentExpectedUnitErrors": null,
              "Units": {
                "$id": "6",
                "$type": "ModelMaker.Unit, ModelMaker",
                "NumberFormatOverride": null,
                "MatchAnything": false,
                "ExternalRepresentation": "date",
                "ItemsOnTop": {
                  "$type": "System.Collections.Generic.List`1[[System.String, mscorlib]], mscorlib",
                  "$values": [
                    "DATE"
                  ]
                },
                "ItemsOnBottom": {
                  "$type": "System.Collections.Generic.List`1[[System.String, mscorlib]], mscorlib",
                  "$values": []
                },
                "IsCurrency": false,
                "ContainsSMU": false,
                "IsDimensionless": false,
                "InsertRowTotal": true,
                "IgnoreWhenDeterminingExpectedUnits": false
              },
              "Name": "Start date",
              "ReportLines": {
                "$type": "ModelMaker.UndoableCollection`1[[ModelMakerEngine.IReportLine, ModelMakerEngine]], ModelMaker.Undo",
                "$values": []
              },
              "IsOpeningBalance": false,
              "ExternalLinks": {
                "$type": "UINext.Collections.DeepObservableCollection`1[[ExternalLinks.IExternalDataLink, ExternalLinks]], UINext",
                "$values": []
              },
              "HasUnits": true,
              "UnitsValid": true,
              "UnitsErrorMessage": "",
              "IgnoreUnitIssues": false,
              "IsPlaceholder": false,
              "StandardName": 7,
              "IsStandardNode": true,
              "WarnMessage": null,
              "StandardDescription": null,
              "HasStandardDescription": false,
              "HasStandardName": true,
              "OptimisationNodePair": null,
              "IsOptimisationNode": false,
              "Actuals": null,
              "UDFCode": null,
              "AssociatedOptimisationNodes": null,
              "CustomNamedRange": null,
              "IsRowTotal": false,
              "YPosition": 0,
              "Parent": {
                "$ref": "1"
              },
              "Visible": true,
              "Font": null,
              "AllowIncomingLinks": true,
              "AllowOutgoingLinks": true,
              "IncomingLinks": {
                "$type": "System.Collections.ObjectModel.Collection`1[[ModelMaker.MMLink, ModelMaker]], mscorlib",
                "$values": []
              },
              "OutgoingLinks": {
                "$type": "System.Collections.ObjectModel.Collection`1[[ModelMaker.MMLink, ModelMaker]], mscorlib",
                "$values": []
              },
              "Issues": null
            },
            {
              "$id": "7",
              "$type": "ModelMaker.VariableNode, ModelMaker",
              "RowTotalDependent": null,
              "PutCalculationOnReport": false,
              "CalculateOnThisReport": null,
              "PivotTableLink": null,
              "ExcelNameName": "Financial_year_end_month",
              "ExcelNameNames": {
                "$type": "ModelMakerEngine.ExcelNameDictionary, ModelMakerEngine",
                "$values": []
              },
              "NumberFormatOverride": null,
              "HasOpeningBalanceFlag": false,
              "OpeningBalanceFlagAppliedName": "",
              "Deletable": false,
              "Comment": "",
              "HasSwitchSignLine": false,
              "SwitchSignForReport": false,
              "MultipleInputValues": null,
              "NonPrimaryInput": false,
              "Max": "NaN",
              "Min": "NaN",
              "IsBalanceButNotCorkscrew": false,
              "IsEditable": true,
              "IsConstant": true,
              "UniqueID": "3bfedef2-e27c-4387-9cbb-7b679b74a5f8",
              "Dimensions": {
                "$type": "ModelMakerEngine.MMDimensions, ModelMakerEngine",
                "$values": []
              },
              "EquationOBXInternal": "3",
              "NameOfGroup": "Inputs",
              "EquationToParse": "3",
              "MostRecentExpectedUnitErrors": null,
              "Units": {
                "$ref": "2"
              },
              "Name": "Financial year end month",
              "ReportLines": {
                "$type": "ModelMaker.UndoableCollection`1[[ModelMakerEngine.IReportLine, ModelMakerEngine]], ModelMaker.Undo",
                "$values": []
              },
              "IsOpeningBalance": false,
              "ExternalLinks": {
                "$type": "UINext.Collections.DeepObservableCollection`1[[ExternalLinks.IExternalDataLink, ExternalLinks]], UINext",
                "$values": []
              },
              "HasUnits": false,
              "UnitsValid": true,
              "UnitsErrorMessage": "",
              "IgnoreUnitIssues": false,
              "IsPlaceholder": false,
              "StandardName": 6,
              "IsStandardNode": true,
              "WarnMessage": null,
              "StandardDescription": null,
              "HasStandardDescription": false,
              "HasStandardName": true,
              "OptimisationNodePair": null,
              "IsOptimisationNode": false,
              "Actuals": null,
              "UDFCode": null,
              "AssociatedOptimisationNodes": null,
              "CustomNamedRange": null,
              "IsRowTotal": false,
              "YPosition": 1,
              "Parent": {
                "$ref": "1"
              },
              "Visible": true,
              "Font": null,
              "AllowIncomingLinks": true,
              "AllowOutgoingLinks": true,
              "IncomingLinks": {
                "$type": "System.Collections.ObjectModel.Collection`1[[ModelMaker.MMLink, ModelMaker]], mscorlib",
                "$values": []
              },
              "OutgoingLinks": {
                "$type": "System.Collections.ObjectModel.Collection`1[[ModelMaker.MMLink, ModelMaker]], mscorlib",
                "$values": []
              },
              "Issues": null
            },
            {
              "$id": "8",
              "$type": "ModelMaker.GroupNode, ModelMaker",
              "TabOrHeaderColour": "",
              "Comment": "",
              "NameOfGroup": "Inputs",
              "YPosition": 2,
              "Folded": false,
              "Font": null,
              "Children": {
                "$type": "ModelMaker.GroupNodeChildCollection, ModelMaker",
                "$values": [
                  {
                    "$id": "9",
                    "$type": "ModelMaker.VariableNode, ModelMaker",
                    "RowTotalDependent": null,
                    "PutCalculationOnReport": false,
                    "CalculateOnThisReport": null,
                    "PivotTableLink": null,
                    "ExcelNameName": "Pre_inflation_average_totex_PR19",
                    "ExcelNameNames": {
                      "$type": "ModelMakerEngine.ExcelNameDictionary, ModelMakerEngine",
                      "$values": []
                    },
                    "NumberFormatOverride": null,
                    "HasOpeningBalanceFlag": false,
                    "OpeningBalanceFlagAppliedName": "",
                    "Deletable": true,
                    "Comment": "",
                    "HasSwitchSignLine": false,
                    "SwitchSignForReport": false,
                    "MultipleInputValues": {
                      "$type": "System.Collections.Generic.List`1[[ModelMaker.DimensionedArrayValues, ModelMaker]], mscorlib",
                      "$values": []
                    },
                    "NonPrimaryInput": false,
                    "Max": "NaN",
                    "Min": "NaN",
                    "IsBalanceButNotCorkscrew": false,
                    "IsEditable": true,
                    "IsConstant": true,
                    "UniqueID": "490825a6-8b75-4b6e-b233-cee9f52e6593",
                    "Dimensions": {
                      "$type": "ModelMakerEngine.MMDimensions, ModelMakerEngine",
                      "$values": []
                    },
                    "EquationOBXInternal": "7308.363",
                    "NameOfGroup": "Inputs.Totex",
                    "EquationToParse": "7308.363",
                    "MostRecentExpectedUnitErrors": null,
                    "Units": {
                      "$id": "10",
                      "$type": "ModelMaker.Unit, ModelMaker",
                      "NumberFormatOverride": null,
                      "MatchAnything": false,
                      "ExternalRepresentation": "£m",
                      "ItemsOnTop": {
                        "$type": "System.Collections.Generic.List`1[[System.String, mscorlib]], mscorlib",
                        "$values": [
                          "£M"
                        ]
                      },
                      "ItemsOnBottom": {
                        "$type": "System.Collections.Generic.List`1[[System.String, mscorlib]], mscorlib",
                        "$values": []
                      },
                      "IsCurrency": true,
                      "ContainsSMU": false,
                      "IsDimensionless": false,
                      "InsertRowTotal": true,
                      "IgnoreWhenDeterminingExpectedUnits": false
                    },
                    "Name": "Pre-inflation average totex PR19",
                    "ReportLines": {
                      "$type": "ModelMaker.UndoableCollection`1[[ModelMakerEngine.IReportLine, ModelMakerEngine]], ModelMaker.Undo",
                      "$values": []
                    },
                    "IsOpeningBalance": false,
                    "ExternalLinks": {
                      "$type": "UINext.Collections.DeepObservableCollection`1[[ExternalLinks.IExternalDataLink, ExternalLinks]], UINext",
                      "$values": []
                    },
                    "HasUnits": true,
                    "UnitsValid": true,
                    "UnitsErrorMessage": "",
                    "IgnoreUnitIssues": false,
                    "IsPlaceholder": false,
                    "StandardName": 0,
                    "IsStandardNode": false,
                    "WarnMessage": null,
                    "StandardDescription": null,
                    "HasStandardDescription": false,
                    "HasStandardName": false,
                    "OptimisationNodePair": null,
                    "IsOptimisationNode": false,
                    "Actuals": null,
                    "UDFCode": null,
                    "AssociatedOptimisationNodes": null,
                    "CustomNamedRange": null,
                    "IsRowTotal": false,
                    "YPosition": 0,
                    "Parent": {
                      "$ref": "1"
                    },
                    "Visible": true,
                    "Font": null,
                    "AllowIncomingLinks": true,
                    "AllowOutgoingLinks": true,
                    "IncomingLinks": {
                      "$type": "System.Collections.ObjectModel.Collection`1[[ModelMaker.MMLink, ModelMaker]], mscorlib",
                      "$values": []
                    },
                    "OutgoingLinks": {
                      "$type": "System.Collections.ObjectModel.Collection`1[[ModelMaker.MMLink, ModelMaker]], mscorlib",
                      "$values": []
                    },
                    "Issues": null
                  },
                  {
                    "$id": "11",
                    "$type": "ModelMaker.VariableNode, ModelMaker",
                    "RowTotalDependent": null,
                    "PutCalculationOnReport": false,
                    "CalculateOnThisReport": null,
                    "PivotTableLink": null,
                    "ExcelNameName": "Average_totex_PR24",
                    "ExcelNameNames": {
                      "$type": "ModelMakerEngine.ExcelNameDictionary, ModelMakerEngine",
                      "$values": []
                    },
                    "NumberFormatOverride": null,
                    "HasOpeningBalanceFlag": false,
                    "OpeningBalanceFlagAppliedName": "",
                    "Deletable": true,
                    "Comment": "",
                    "HasSwitchSignLine": false,
                    "SwitchSignForReport": false,
                    "MultipleInputValues": {
                      "$type": "System.Collections.Generic.List`1[[ModelMaker.DimensionedArrayValues, ModelMaker]], mscorlib",
                      "$values": []
                    },
                    "NonPrimaryInput": false,
                    "Max": "NaN",
                    "Min": "NaN",
                    "IsBalanceButNotCorkscrew": false,
                    "IsEditable": true,
                    "IsConstant": true,
                    "UniqueID": "70b2423b-2c3f-48e3-935e-af71ad175d3b",
                    "Dimensions": {
                      "$type": "ModelMakerEngine.MMDimensions, ModelMakerEngine",
                      "$values": []
                    },
                    "EquationOBXInternal": "8427.348",
                    "NameOfGroup": "Inputs.Totex",
                    "EquationToParse": "8427.348",
                    "MostRecentExpectedUnitErrors": null,
                    "Units": {
                      "$id": "12",
                      "$type": "ModelMaker.Unit, ModelMaker",
                      "NumberFormatOverride": null,
                      "MatchAnything": false,
                      "ExternalRepresentation": "£m",
                      "ItemsOnTop": {
                        "$type": "System.Collections.Generic.List`1[[System.String, mscorlib]], mscorlib",
                        "$values": [
                          "£M"
                        ]
                      },
                      "ItemsOnBottom": {
                        "$type": "System.Collections.Generic.List`1[[System.String, mscorlib]], mscorlib",
                        "$values": []
                      },
                      "IsCurrency": true,
                      "ContainsSMU": false,
                      "IsDimensionless": false,
                      "InsertRowTotal": true,
                      "IgnoreWhenDeterminingExpectedUnits": false
                    },
                    "Name": "Average totex PR24",
                    "ReportLines": {
                      "$type": "ModelMaker.UndoableCollection`1[[ModelMakerEngine.IReportLine, ModelMakerEngine]], ModelMaker.Undo",
                      "$values": []
                    },
                    "IsOpeningBalance": false,
                    "ExternalLinks": {
                      "$type": "UINext.Collections.DeepObservableCollection`1[[ExternalLinks.IExternalDataLink, ExternalLinks]], UINext",
                      "$values": []
                    },
                    "HasUnits": true,
                    "UnitsValid": true,
                    "UnitsErrorMessage": "",
                    "IgnoreUnitIssues": false,
                    "IsPlaceholder": false,
                    "StandardName": 0,
                    "IsStandardNode": false,
                    "WarnMessage": null,
                    "StandardDescription": null,
                    "HasStandardDescription": false,
                    "HasStandardName": false,
                    "OptimisationNodePair": null,
                    "IsOptimisationNode": false,
                    "Actuals": null,
                    "UDFCode": null,
                    "AssociatedOptimisationNodes": null,
                    "CustomNamedRange": null,
                    "IsRowTotal": false,
                    "YPosition": 1,
                    "Parent": {
                      "$ref": "1"
                    },
                    "Visible": true,
                    "Font": null,
                    "AllowIncomingLinks": true,
                    "AllowOutgoingLinks": true,
                    "IncomingLinks": {
                      "$type": "System.Collections.ObjectModel.Collection`1[[ModelMaker.MMLink, ModelMaker]], mscorlib",
                      "$values": []
                    },
                    "OutgoingLinks": {
                      "$type": "System.Collections.ObjectModel.Collection`1[[ModelMaker.MMLink, ModelMaker]], mscorlib",
                      "$values": []
                    },
                    "Issues": null
                  },
                  {
                    "$id": "13",
                    "$type": "ModelMaker.VariableNode, ModelMaker",
                    "RowTotalDependent": null,
                    "PutCalculationOnReport": false,
                    "CalculateOnThisReport": null,
                    "PivotTableLink": null,
                    "ExcelNameName": "Pre_inflation_average_PAYG_PR19",
                    "ExcelNameNames": {
                      "$type": "ModelMakerEngine.ExcelNameDictionary, ModelMakerEngine",
                      "$values": []
                    },
                    "NumberFormatOverride": null,
                    "HasOpeningBalanceFlag": false,
                    "OpeningBalanceFlagAppliedName": "",
                    "Deletable": true,
                    "Comment": "",
                    "HasSwitchSignLine": false,
                    "SwitchSignForReport": false,
                    "MultipleInputValues": {
                      "$type": "System.Collections.Generic.List`1[[ModelMaker.DimensionedArrayValues, ModelMaker]], mscorlib",
                      "$values": []
                    },
                    "NonPrimaryInput": false,
                    "Max": "NaN",
                    "Min": "NaN",
                    "IsBalanceButNotCorkscrew": false,
                    "IsEditable": true,
                    "IsConstant": true,
                    "UniqueID": "ad6577fb-7551-4efc-a7f0-9321d07a026d",
                    "Dimensions": {
                      "$type": "ModelMakerEngine.MMDimensions, ModelMakerEngine",
                      "$values": []
                    },
                    "EquationOBXInternal": "4122.149",
                    "NameOfGroup": "Inputs.Totex",
                    "EquationToParse": "4122.149",
                    "MostRecentExpectedUnitErrors": null,
                    "Units": {
                      "$id": "14",
                      "$type": "ModelMaker.Unit, ModelMaker",
                      "NumberFormatOverride": null,
                      "MatchAnything": false,
                      "ExternalRepresentation": "£m",
                      "ItemsOnTop": {
                        "$type": "System.Collections.Generic.List`1[[System.String, mscorlib]], mscorlib",
                        "$values": [
                          "£M"
                        ]
                      },
                      "ItemsOnBottom": {
                        "$type": "System.Collections.Generic.List`1[[System.String, mscorlib]], mscorlib",
                        "$values": []
                      },
                      "IsCurrency": true,
                      "ContainsSMU": false,
                      "IsDimensionless": false,
                      "InsertRowTotal": true,
                      "IgnoreWhenDeterminingExpectedUnits": false
                    },
                    "Name": "Pre-inflation average PAYG PR19",
                    "ReportLines": {
                      "$type": "ModelMaker.UndoableCollection`1[[ModelMakerEngine.IReportLine, ModelMakerEngine]], ModelMaker.Undo",
                      "$values": []
                    },
                    "IsOpeningBalance": false,
                    "ExternalLinks": {
                      "$type": "UINext.Collections.DeepObservableCollection`1[[ExternalLinks.IExternalDataLink, ExternalLinks]], UINext",
                      "$values": []
                    },
                    "HasUnits": true,
                    "UnitsValid": true,
                    "UnitsErrorMessage": "",
                    "IgnoreUnitIssues": false,
                    "IsPlaceholder": false,
                    "StandardName": 0,
                    "IsStandardNode": false,
                    "WarnMessage": null,
                    "StandardDescription": null,
                    "HasStandardDescription": false,
                    "HasStandardName": false,
                    "OptimisationNodePair": null,
                    "IsOptimisationNode": false,
                    "Actuals": null,
                    "UDFCode": null,
                    "AssociatedOptimisationNodes": null,
                    "CustomNamedRange": null,
                    "IsRowTotal": false,
                    "YPosition": 2,
                    "Parent": {
                      "$ref": "1"
                    },
                    "Visible": true,
                    "Font": null,
                    "AllowIncomingLinks": true,
                    "AllowOutgoingLinks": true,
                    "IncomingLinks": {
                      "$type": "System.Collections.ObjectModel.Collection`1[[ModelMaker.MMLink, ModelMaker]], mscorlib",
                      "$values": []
                    },
                    "OutgoingLinks": {
                      "$type": "System.Collections.ObjectModel.Collection`1[[ModelMaker.MMLink, ModelMaker]], mscorlib",
                      "$values": []
                    },
                    "Issues": null
                  },
                  {
                    "$id": "15",
                    "$type": "ModelMaker.VariableNode, ModelMaker",
                    "RowTotalDependent": null,
                    "PutCalculationOnReport": false,
                    "CalculateOnThisReport": null,
                    "PivotTableLink": null,
                    "ExcelNameName": "Average_PAYG_PR24",
                    "ExcelNameNames": {
                      "$type": "ModelMakerEngine.ExcelNameDictionary, ModelMakerEngine",
                      "$values": []
                    },
                    "NumberFormatOverride": null,
                    "HasOpeningBalanceFlag": false,
                    "OpeningBalanceFlagAppliedName": "",
                    "Deletable": true,
                    "Comment": "",
                    "HasSwitchSignLine": false,
                    "SwitchSignForReport": false,
                    "MultipleInputValues": {
                      "$type": "System.Collections.Generic.List`1[[ModelMaker.DimensionedArrayValues, ModelMaker]], mscorlib",
                      "$values": []
                    },
                    "NonPrimaryInput": false,
                    "Max": "NaN",
                    "Min": "NaN",
                    "IsBalanceButNotCorkscrew": false,
                    "IsEditable": true,
                    "IsConstant": true,
                    "UniqueID": "2617e037-abfe-40a3-ae09-20ade89c0d4c",
                    "Dimensions": {
                      "$type": "ModelMakerEngine.MMDimensions, ModelMakerEngine",
                      "$values": []
                    },
                    "EquationOBXInternal": "4473.583",
                    "NameOfGroup": "Inputs.Totex",
                    "EquationToParse": "4473.583",
                    "MostRecentExpectedUnitErrors": null,
                    "Units": {
                      "$id": "16",
                      "$type": "ModelMaker.Unit, ModelMaker",
                      "NumberFormatOverride": null,
                      "MatchAnything": false,
                      "ExternalRepresentation": "£m",
                      "ItemsOnTop": {
                        "$type": "System.Collections.Generic.List`1[[System.String, mscorlib]], mscorlib",
                        "$values": [
                          "£M"
                        ]
                      },
                      "ItemsOnBottom": {
                        "$type": "System.Collections.Generic.List`1[[System.String, mscorlib]], mscorlib",
                        "$values": []
                      },
                      "IsCurrency": true,
                      "ContainsSMU": false,
                      "IsDimensionless": false,
                      "InsertRowTotal": true,
                      "IgnoreWhenDeterminingExpectedUnits": false
                    },
                    "Name": "Average PAYG PR24",
                    "ReportLines": {
                      "$type": "ModelMaker.UndoableCollection`1[[ModelMakerEngine.IReportLine, ModelMakerEngine]], ModelMaker.Undo",
                      "$values": []
                    },
                    "IsOpeningBalance": false,
                    "ExternalLinks": {
                      "$type": "UINext.Collections.DeepObservableCollection`1[[ExternalLinks.IExternalDataLink, ExternalLinks]], UINext",
                      "$values": []
                    },
                    "HasUnits": true,
                    "UnitsValid": true,
                    "UnitsErrorMessage": "",
                    "IgnoreUnitIssues": false,
                    "IsPlaceholder": false,
                    "StandardName": 0,
                    "IsStandardNode": false,
                    "WarnMessage": null,
                    "StandardDescription": null,
                    "HasStandardDescription": false,
                    "HasStandardName": false,
                    "OptimisationNodePair": null,
                    "IsOptimisationNode": false,
                    "Actuals": null,
                    "UDFCode": null,
                    "AssociatedOptimisationNodes": null,
                    "CustomNamedRange": null,
                    "IsRowTotal": false,
                    "YPosition": 3,
                    "Parent": {
                      "$ref": "1"
                    },
                    "Visible": true,
                    "Font": null,
                    "AllowIncomingLinks": true,
                    "AllowOutgoingLinks": true,
                    "IncomingLinks": {
                      "$type": "System.Collections.ObjectModel.Collection`1[[ModelMaker.MMLink, ModelMaker]], mscorlib",
                      "$values": []
                    },
                    "OutgoingLinks": {
                      "$type": "System.Collections.ObjectModel.Collection`1[[ModelMaker.MMLink, ModelMaker]], mscorlib",
                      "$values": []
                    },
                    "Issues": null
                  },
                  {
                    "$id": "17",
                    "$type": "ModelMaker.VariableNode, ModelMaker",
                    "RowTotalDependent": null,
                    "PutCalculationOnReport": false,
                    "CalculateOnThisReport": null,
                    "PivotTableLink": null,
                    "ExcelNameName": "Pre_inflation_average_profiled_allowed_revenue_PR19",
                    "ExcelNameNames": {
                      "$type": "ModelMakerEngine.ExcelNameDictionary, ModelMakerEngine",
                      "$values": []
                    },
                    "NumberFormatOverride": null,
                    "HasOpeningBalanceFlag": false,
                    "OpeningBalanceFlagAppliedName": "",
                    "Deletable": true,
                    "Comment": "",
                    "HasSwitchSignLine": false,
                    "SwitchSignForReport": false,
                    "MultipleInputValues": {
                      "$type": "System.Collections.Generic.List`1[[ModelMaker.DimensionedArrayValues, ModelMaker]], mscorlib",
                      "$values": []
                    },
                    "NonPrimaryInput": false,
                    "Max": "NaN",
                    "Min": "NaN",
                    "IsBalanceButNotCorkscrew": false,
                    "IsEditable": true,
                    "IsConstant": true,
                    "UniqueID": "1842d23e-080f-4af8-9c19-3f194c2ca86b",
                    "Dimensions": {
                      "$type": "ModelMakerEngine.MMDimensions, ModelMakerEngine",
                      "$values": []
                    },
                    "EquationOBXInternal": "8980.862",
                    "NameOfGroup": "Inputs.Totex",
                    "EquationToParse": "8980.862",
                    "MostRecentExpectedUnitErrors": null,
                    "Units": {
                      "$id": "18",
                      "$type": "ModelMaker.Unit, ModelMaker",
                      "NumberFormatOverride": null,
                      "MatchAnything": false,
                      "ExternalRepresentation": "£m",
                      "ItemsOnTop": {
                        "$type": "System.Collections.Generic.List`1[[System.String, mscorlib]], mscorlib",
                        "$values": [
                          "£M"
                        ]
                      },
                      "ItemsOnBottom": {
                        "$type": "System.Collections.Generic.List`1[[System.String, mscorlib]], mscorlib",
                        "$values": []
                      },
                      "IsCurrency": true,
                      "ContainsSMU": false,
                      "IsDimensionless": false,
                      "InsertRowTotal": true,
                      "IgnoreWhenDeterminingExpectedUnits": false
                    },
                    "Name": "Pre-inflation average profiled allowed revenue PR19",
                    "ReportLines": {
                      "$type": "ModelMaker.UndoableCollection`1[[ModelMakerEngine.IReportLine, ModelMakerEngine]], ModelMaker.Undo",
                      "$values": []
                    },
                    "IsOpeningBalance": false,
                    "ExternalLinks": {
                      "$type": "UINext.Collections.DeepObservableCollection`1[[ExternalLinks.IExternalDataLink, ExternalLinks]], UINext",
                      "$values": []
                    },
                    "HasUnits": true,
                    "UnitsValid": true,
                    "UnitsErrorMessage": "",
                    "IgnoreUnitIssues": false,
                    "IsPlaceholder": false,
                    "StandardName": 0,
                    "IsStandardNode": false,
                    "WarnMessage": null,
                    "StandardDescription": null,
                    "HasStandardDescription": false,
                    "HasStandardName": false,
                    "OptimisationNodePair": null,
                    "IsOptimisationNode": false,
                    "Actuals": null,
                    "UDFCode": null,
                    "AssociatedOptimisationNodes": null,
                    "CustomNamedRange": null,
                    "IsRowTotal": false,
                    "YPosition": 4,
                    "Parent": {
                      "$ref": "1"
                    },
                    "Visible": true,
                    "Font": null,
                    "AllowIncomingLinks": true,
                    "AllowOutgoingLinks": true,
                    "IncomingLinks": {
                      "$type": "System.Collections.ObjectModel.Collection`1[[ModelMaker.MMLink, ModelMaker]], mscorlib",
                      "$values": []
                    },
                    "OutgoingLinks": {
                      "$type": "System.Collections.ObjectModel.Collection`1[[ModelMaker.MMLink, ModelMaker]], mscorlib",
                      "$values": []
                    },
                    "Issues": null
                  },
                  {
                    "$id": "19",
                    "$type": "ModelMaker.VariableNode, ModelMaker",
                    "RowTotalDependent": null,
                    "PutCalculationOnReport": false,
                    "CalculateOnThisReport": null,
                    "PivotTableLink": null,
                    "ExcelNameName": "Average_profiled_allowed_revenue_PR24",
                    "ExcelNameNames": {
                      "$type": "ModelMakerEngine.ExcelNameDictionary, ModelMakerEngine",
                      "$values": []
                    },
                    "NumberFormatOverride": null,
                    "HasOpeningBalanceFlag": false,
                    "OpeningBalanceFlagAppliedName": "",
                    "Deletable": true,
                    "Comment": "",
                    "HasSwitchSignLine": false,
                    "SwitchSignForReport": false,
                    "MultipleInputValues": {
                      "$type": "System.Collections.Generic.List`1[[ModelMaker.DimensionedArrayValues, ModelMaker]], mscorlib",
                      "$values": []
                    },
                    "NonPrimaryInput": false,
                    "Max": "NaN",
                    "Min": "NaN",
                    "IsBalanceButNotCorkscrew": false,
                    "IsEditable": true,
                    "IsConstant": true,
                    "UniqueID": "0356920e-3d4a-4857-b8f5-e2244bc7bcc4",
                    "Dimensions": {
                      "$type": "ModelMakerEngine.MMDimensions, ModelMakerEngine",
                      "$values": []
                    },
                    "EquationOBXInternal": "9705.206",
                    "NameOfGroup": "Inputs.Totex",
                    "EquationToParse": "9705.206",
                    "MostRecentExpectedUnitErrors": null,
                    "Units": {
                      "$id": "20",
                      "$type": "ModelMaker.Unit, ModelMaker",
                      "NumberFormatOverride": null,
                      "MatchAnything": false,
                      "ExternalRepresentation": "£m",
                      "ItemsOnTop": {
                        "$type": "System.Collections.Generic.List`1[[System.String, mscorlib]], mscorlib",
                        "$values": [
                          "£M"
                        ]
                      },
                      "ItemsOnBottom": {
                        "$type": "System.Collections.Generic.List`1[[System.String, mscorlib]], mscorlib",
                        "$values": []
                      },
                      "IsCurrency": true,
                      "ContainsSMU": false,
                      "IsDimensionless": false,
                      "InsertRowTotal": true,
                      "IgnoreWhenDeterminingExpectedUnits": false
                    },
                    "Name": "Average profiled allowed revenue PR24",
                    "ReportLines": {
                      "$type": "ModelMaker.UndoableCollection`1[[ModelMakerEngine.IReportLine, ModelMakerEngine]], ModelMaker.Undo",
                      "$values": []
                    },
                    "IsOpeningBalance": false,
                    "ExternalLinks": {
                      "$type": "UINext.Collections.DeepObservableCollection`1[[ExternalLinks.IExternalDataLink, ExternalLinks]], UINext",
                      "$values": []
                    },
                    "HasUnits": true,
                    "UnitsValid": true,
                    "UnitsErrorMessage": "",
                    "IgnoreUnitIssues": false,
                    "IsPlaceholder": false,
                    "StandardName": 0,
                    "IsStandardNode": false,
                    "WarnMessage": null,
                    "StandardDescription": null,
                    "HasStandardDescription": false,
                    "HasStandardName": false,
                    "OptimisationNodePair": null,
                    "IsOptimisationNode": false,
                    "Actuals": null,
                    "UDFCode": null,
                    "AssociatedOptimisationNodes": null,
                    "CustomNamedRange": null,
                    "IsRowTotal": false,
                    "YPosition": 5,
                    "Parent": {
                      "$ref": "1"
                    },
                    "Visible": true,
                    "Font": null,
                    "AllowIncomingLinks": true,
                    "AllowOutgoingLinks": true,
                    "IncomingLinks": {
                      "$type": "System.Collections.ObjectModel.Collection`1[[ModelMaker.MMLink, ModelMaker]], mscorlib",
                      "$values": []
                    },
                    "OutgoingLinks": {
                      "$type": "System.Collections.ObjectModel.Collection`1[[ModelMaker.MMLink, ModelMaker]], mscorlib",
                      "$values": []
                    },
                    "Issues": null
                  }
                ]
              },
              "AllowAddChildren": true,
              "AllowRemoveChildren": true,
              "IsImported": false,
              "IsChecksGroup": false,
              "IsAlertsGroup": false,
              "IsChecksAndAlertsGroup": false,
              "IsUnallocatedGroup": false,
              "IsInputsGroup": false,
              "IsFlag": false,
              "IsTimeAndFlagsGroup": false,
              "DimensionsAcross": {
                "$type": "ModelMakerEngine.MMDimensions, ModelMakerEngine",
                "$values": []
              },
              "TimeAxis": 0,
              "IndexInParent": -1,
              "Name": "Totex",
              "Parent": {
                "$ref": "1"
              },
              "Visible": true,
              "ToolTip": "",
              "OpeningBalanceFlagAppliedName": "",
              "AllowIncomingLinks": false,
              "AllowOutgoingLinks": false,
              "IncomingLinks": {
                "$type": "System.Collections.ObjectModel.Collection`1[[ModelMaker.MMLink, ModelMaker]], mscorlib",
                "$values": []
              },
              "OutgoingLinks": {
                "$type": "System.Collections.ObjectModel.Collection`1[[ModelMaker.MMLink, ModelMaker]], mscorlib",
                "$values": []
              },
              "Deletable": true,
              "Issues": null
            },
            {
              "$id": "21",
              "$type": "ModelMaker.GroupNode, ModelMaker",
              "TabOrHeaderColour": "",
              "Comment": "",
              "NameOfGroup": "Inputs",
              "YPosition": 3,
              "Folded": false,
              "Font": null,
              "Children": {
                "$type": "ModelMaker.GroupNodeChildCollection, ModelMaker",
                "$values": [
                  {
                    "$id": "22",
                    "$type": "ModelMaker.VariableNode, ModelMaker",
                    "RowTotalDependent": null,
                    "PutCalculationOnReport": false,
                    "CalculateOnThisReport": null,
                    "PivotTableLink": null,
                    "ExcelNameName": "Pre_inflation_run_off_PR19",
                    "ExcelNameNames": {
                      "$type": "ModelMakerEngine.ExcelNameDictionary, ModelMakerEngine",
                      "$values": []
                    },
                    "NumberFormatOverride": null,
                    "HasOpeningBalanceFlag": false,
                    "OpeningBalanceFlagAppliedName": "",
                    "Deletable": true,
                    "Comment": "",
                    "HasSwitchSignLine": false,
                    "SwitchSignForReport": false,
                    "MultipleInputValues": {
                      "$type": "System.Collections.Generic.List`1[[ModelMaker.DimensionedArrayValues, ModelMaker]], mscorlib",
                      "$values": []
                    },
                    "NonPrimaryInput": false,
                    "Max": "NaN",
                    "Min": "NaN",
                    "IsBalanceButNotCorkscrew": false,
                    "IsEditable": true,
                    "IsConstant": true,
                    "UniqueID": "8be85c81-4776-4c53-ad2d-ac18f9e339e4",
                    "Dimensions": {
                      "$type": "ModelMakerEngine.MMDimensions, ModelMakerEngine",
                      "$values": []
                    },
                    "EquationOBXInternal": "2526.603",
                    "NameOfGroup": "Inputs.RCV",
                    "EquationToParse": "2526.603",
                    "MostRecentExpectedUnitErrors": null,
                    "Units": {
                      "$id": "23",
                      "$type": "ModelMaker.Unit, ModelMaker",
                      "NumberFormatOverride": null,
                      "MatchAnything": false,
                      "ExternalRepresentation": "£m",
                      "ItemsOnTop": {
                        "$type": "System.Collections.Generic.List`1[[System.String, mscorlib]], mscorlib",
                        "$values": [
                          "£M"
                        ]
                      },
                      "ItemsOnBottom": {
                        "$type": "System.Collections.Generic.List`1[[System.String, mscorlib]], mscorlib",
                        "$values": []
                      },
                      "IsCurrency": true,
                      "ContainsSMU": false,
                      "IsDimensionless": false,
                      "InsertRowTotal": true,
                      "IgnoreWhenDeterminingExpectedUnits": false
                    },
                    "Name": "Pre-inflation run off PR19",
                    "ReportLines": {
                      "$type": "ModelMaker.UndoableCollection`1[[ModelMakerEngine.IReportLine, ModelMakerEngine]], ModelMaker.Undo",
                      "$values": []
                    },
                    "IsOpeningBalance": false,
                    "ExternalLinks": {
                      "$type": "UINext.Collections.DeepObservableCollection`1[[ExternalLinks.IExternalDataLink, ExternalLinks]], UINext",
                      "$values": []
                    },
                    "HasUnits": true,
                    "UnitsValid": true,
                    "UnitsErrorMessage": "",
                    "IgnoreUnitIssues": false,
                    "IsPlaceholder": false,
                    "StandardName": 0,
                    "IsStandardNode": false,
                    "WarnMessage": null,
                    "StandardDescription": null,
                    "HasStandardDescription": false,
                    "HasStandardName": false,
                    "OptimisationNodePair": null,
                    "IsOptimisationNode": false,
                    "Actuals": null,
                    "UDFCode": null,
                    "AssociatedOptimisationNodes": null,
                    "CustomNamedRange": null,
                    "IsRowTotal": false,
                    "YPosition": 0,
                    "Parent": {
                      "$ref": "1"
                    },
                    "Visible": true,
                    "Font": null,
                    "AllowIncomingLinks": true,
                    "AllowOutgoingLinks": true,
                    "IncomingLinks": {
                      "$type": "System.Collections.ObjectModel.Collection`1[[ModelMaker.MMLink, ModelMaker]], mscorlib",
                      "$values": []
                    },
                    "OutgoingLinks": {
                      "$type": "System.Collections.ObjectModel.Collection`1[[ModelMaker.MMLink, ModelMaker]], mscorlib",
                      "$values": []
                    },
                    "Issues": null
                  },
                  {
                    "$id": "24",
                    "$type": "ModelMaker.VariableNode, ModelMaker",
                    "RowTotalDependent": null,
                    "PutCalculationOnReport": false,
                    "CalculateOnThisReport": null,
                    "PivotTableLink": null,
                    "ExcelNameName": "Run_off_PR24",
                    "ExcelNameNames": {
                      "$type": "ModelMakerEngine.ExcelNameDictionary, ModelMakerEngine",
                      "$values": []
                    },
                    "NumberFormatOverride": null,
                    "HasOpeningBalanceFlag": false,
                    "OpeningBalanceFlagAppliedName": "",
                    "Deletable": true,
                    "Comment": "",
                    "HasSwitchSignLine": false,
                    "SwitchSignForReport": false,
                    "MultipleInputValues": {
                      "$type": "System.Collections.Generic.List`1[[ModelMaker.DimensionedArrayValues, ModelMaker]], mscorlib",
                      "$values": []
                    },
                    "NonPrimaryInput": false,
                    "Max": "NaN",
                    "Min": "NaN",
                    "IsBalanceButNotCorkscrew": false,
                    "IsEditable": true,
                    "IsConstant": true,
                    "UniqueID": "aeb85a12-639b-48ab-b82f-983b3e55eb08",
                    "Dimensions": {
                      "$type": "ModelMakerEngine.MMDimensions, ModelMakerEngine",
                      "$values": []
                    },
                    "EquationOBXInternal": "3465.608",
                    "NameOfGroup": "Inputs.RCV",
                    "EquationToParse": "3465.608",
                    "MostRecentExpectedUnitErrors": null,
                    "Units": {
                      "$id": "25",
                      "$type": "ModelMaker.Unit, ModelMaker",
                      "NumberFormatOverride": null,
                      "MatchAnything": false,
                      "ExternalRepresentation": "£m",
                      "ItemsOnTop": {
                        "$type": "System.Collections.Generic.List`1[[System.String, mscorlib]], mscorlib",
                        "$values": [
                          "£M"
                        ]
                      },
                      "ItemsOnBottom": {
                        "$type": "System.Collections.Generic.List`1[[System.String, mscorlib]], mscorlib",
                        "$values": []
                      },
                      "IsCurrency": true,
                      "ContainsSMU": false,
                      "IsDimensionless": false,
                      "InsertRowTotal": true,
                      "IgnoreWhenDeterminingExpectedUnits": false
                    },
                    "Name": "Run off PR24",
                    "ReportLines": {
                      "$type": "ModelMaker.UndoableCollection`1[[ModelMakerEngine.IReportLine, ModelMakerEngine]], ModelMaker.Undo",
                      "$values": []
                    },
                    "IsOpeningBalance": false,
                    "ExternalLinks": {
                      "$type": "UINext.Collections.DeepObservableCollection`1[[ExternalLinks.IExternalDataLink, ExternalLinks]], UINext",
                      "$values": []
                    },
                    "HasUnits": true,
                    "UnitsValid": true,
                    "UnitsErrorMessage": "",
                    "IgnoreUnitIssues": false,
                    "IsPlaceholder": false,
                    "StandardName": 0,
                    "IsStandardNode": false,
                    "WarnMessage": null,
                    "StandardDescription": null,
                    "HasStandardDescription": false,
                    "HasStandardName": false,
                    "OptimisationNodePair": null,
                    "IsOptimisationNode": false,
                    "Actuals": null,
                    "UDFCode": null,
                    "AssociatedOptimisationNodes": null,
                    "CustomNamedRange": null,
                    "IsRowTotal": false,
                    "YPosition": 1,
                    "Parent": {
                      "$ref": "1"
                    },
                    "Visible": true,
                    "Font": null,
                    "AllowIncomingLinks": true,
                    "AllowOutgoingLinks": true,
                    "IncomingLinks": {
                      "$type": "System.Collections.ObjectModel.Collection`1[[ModelMaker.MMLink, ModelMaker]], mscorlib",
                      "$values": []
                    },
                    "OutgoingLinks": {
                      "$type": "System.Collections.ObjectModel.Collection`1[[ModelMaker.MMLink, ModelMaker]], mscorlib",
                      "$values": []
                    },
                    "Issues": null
                  },
                  {
                    "$id": "26",
                    "$type": "ModelMaker.VariableNode, ModelMaker",
                    "RowTotalDependent": null,
                    "PutCalculationOnReport": false,
                    "CalculateOnThisReport": null,
                    "PivotTableLink": null,
                    "ExcelNameName": "Pre_inflation_average_RCV_PR19",
                    "ExcelNameNames": {
                      "$type": "ModelMakerEngine.ExcelNameDictionary, ModelMakerEngine",
                      "$values": []
                    },
                    "NumberFormatOverride": null,
                    "HasOpeningBalanceFlag": false,
                    "OpeningBalanceFlagAppliedName": "",
                    "Deletable": true,
                    "Comment": "",
                    "HasSwitchSignLine": false,
                    "SwitchSignForReport": false,
                    "MultipleInputValues": {
                      "$type": "System.Collections.Generic.List`1[[ModelMaker.DimensionedArrayValues, ModelMaker]], mscorlib",
                      "$values": []
                    },
                    "NonPrimaryInput": false,
                    "Max": "NaN",
                    "Min": "NaN",
                    "IsBalanceButNotCorkscrew": false,
                    "IsEditable": true,
                    "IsConstant": true,
                    "UniqueID": "f34ebfc7-f18b-45f4-9eaa-59b0708319aa",
                    "Dimensions": {
                      "$type": "ModelMakerEngine.MMDimensions, ModelMakerEngine",
                      "$values": []
                    },
                    "EquationOBXInternal": "61085.778",
                    "NameOfGroup": "Inputs.RCV",
                    "EquationToParse": "61085.778",
                    "MostRecentExpectedUnitErrors": null,
                    "Units": {
                      "$id": "27",
                      "$type": "ModelMaker.Unit, ModelMaker",
                      "NumberFormatOverride": null,
                      "MatchAnything": false,
                      "ExternalRepresentation": "£m",
                      "ItemsOnTop": {
                        "$type": "System.Collections.Generic.List`1[[System.String, mscorlib]], mscorlib",
                        "$values": [
                          "£M"
                        ]
                      },
                      "ItemsOnBottom": {
                        "$type": "System.Collections.Generic.List`1[[System.String, mscorlib]], mscorlib",
                        "$values": []
                      },
                      "IsCurrency": true,
                      "ContainsSMU": false,
                      "IsDimensionless": false,
                      "InsertRowTotal": true,
                      "IgnoreWhenDeterminingExpectedUnits": false
                    },
                    "Name": "Pre-inflation average RCV PR19",
                    "ReportLines": {
                      "$type": "ModelMaker.UndoableCollection`1[[ModelMakerEngine.IReportLine, ModelMakerEngine]], ModelMaker.Undo",
                      "$values": []
                    },
                    "IsOpeningBalance": false,
                    "ExternalLinks": {
                      "$type": "UINext.Collections.DeepObservableCollection`1[[ExternalLinks.IExternalDataLink, ExternalLinks]], UINext",
                      "$values": []
                    },
                    "HasUnits": true,
                    "UnitsValid": true,
                    "UnitsErrorMessage": "",
                    "IgnoreUnitIssues": false,
                    "IsPlaceholder": false,
                    "StandardName": 0,
                    "IsStandardNode": false,
                    "WarnMessage": null,
                    "StandardDescription": null,
                    "HasStandardDescription": false,
                    "HasStandardName": false,
                    "OptimisationNodePair": null,
                    "IsOptimisationNode": false,
                    "Actuals": null,
                    "UDFCode": null,
                    "AssociatedOptimisationNodes": null,
                    "CustomNamedRange": null,
                    "IsRowTotal": false,
                    "YPosition": 2,
                    "Parent": {
                      "$ref": "1"
                    },
                    "Visible": true,
                    "Font": null,
                    "AllowIncomingLinks": true,
                    "AllowOutgoingLinks": true,
                    "IncomingLinks": {
                      "$type": "System.Collections.ObjectModel.Collection`1[[ModelMaker.MMLink, ModelMaker]], mscorlib",
                      "$values": []
                    },
                    "OutgoingLinks": {
                      "$type": "System.Collections.ObjectModel.Collection`1[[ModelMaker.MMLink, ModelMaker]], mscorlib",
                      "$values": []
                    },
                    "Issues": null
                  },
                  {
                    "$id": "28",
                    "$type": "ModelMaker.VariableNode, ModelMaker",
                    "RowTotalDependent": null,
                    "PutCalculationOnReport": false,
                    "CalculateOnThisReport": null,
                    "PivotTableLink": null,
                    "ExcelNameName": "Average_RCV_PR24",
                    "ExcelNameNames": {
                      "$type": "ModelMakerEngine.ExcelNameDictionary, ModelMakerEngine",
                      "$values": []
                    },
                    "NumberFormatOverride": null,
                    "HasOpeningBalanceFlag": false,
                    "OpeningBalanceFlagAppliedName": "",
                    "Deletable": true,
                    "Comment": "",
                    "HasSwitchSignLine": false,
                    "SwitchSignForReport": false,
                    "MultipleInputValues": {
                      "$type": "System.Collections.Generic.List`1[[ModelMaker.DimensionedArrayValues, ModelMaker]], mscorlib",
                      "$values": []
                    },
                    "NonPrimaryInput": false,
                    "Max": "NaN",
                    "Min": "NaN",
                    "IsBalanceButNotCorkscrew": false,
                    "IsEditable": true,
                    "IsConstant": true,
                    "UniqueID": "0829dc53-17eb-48f0-8449-9d132ab6c45f",
                    "Dimensions": {
                      "$type": "ModelMakerEngine.MMDimensions, ModelMakerEngine",
                      "$values": []
                    },
                    "EquationOBXInternal": "84151.4",
                    "NameOfGroup": "Inputs.RCV",
                    "EquationToParse": "84151.4",
                    "MostRecentExpectedUnitErrors": null,
                    "Units": {
                      "$id": "29",
                      "$type": "ModelMaker.Unit, ModelMaker",
                      "NumberFormatOverride": null,
                      "MatchAnything": false,
                      "ExternalRepresentation": "£m",
                      "ItemsOnTop": {
                        "$type": "System.Collections.Generic.List`1[[System.String, mscorlib]], mscorlib",
                        "$values": [
                          "£M"
                        ]
                      },
                      "ItemsOnBottom": {
                        "$type": "System.Collections.Generic.List`1[[System.String, mscorlib]], mscorlib",
                        "$values": []
                      },
                      "IsCurrency": true,
                      "ContainsSMU": false,
                      "IsDimensionless": false,
                      "InsertRowTotal": true,
                      "IgnoreWhenDeterminingExpectedUnits": false
                    },
                    "Name": "Average RCV PR24",
                    "ReportLines": {
                      "$type": "ModelMaker.UndoableCollection`1[[ModelMakerEngine.IReportLine, ModelMakerEngine]], ModelMaker.Undo",
                      "$values": []
                    },
                    "IsOpeningBalance": false,
                    "ExternalLinks": {
                      "$type": "UINext.Collections.DeepObservableCollection`1[[ExternalLinks.IExternalDataLink, ExternalLinks]], UINext",
                      "$values": []
                    },
                    "HasUnits": true,
                    "UnitsValid": true,
                    "UnitsErrorMessage": "",
                    "IgnoreUnitIssues": false,
                    "IsPlaceholder": false,
                    "StandardName": 0,
                    "IsStandardNode": false,
                    "WarnMessage": null,
                    "StandardDescription": null,
                    "HasStandardDescription": false,
                    "HasStandardName": false,
                    "OptimisationNodePair": null,
                    "IsOptimisationNode": false,
                    "Actuals": null,
                    "UDFCode": null,
                    "AssociatedOptimisationNodes": null,
                    "CustomNamedRange": null,
                    "IsRowTotal": false,
                    "YPosition": 3,
                    "Parent": {
                      "$ref": "1"
                    },
                    "Visible": true,
                    "Font": null,
                    "AllowIncomingLinks": true,
                    "AllowOutgoingLinks": true,
                    "IncomingLinks": {
                      "$type": "System.Collections.ObjectModel.Collection`1[[ModelMaker.MMLink, ModelMaker]], mscorlib",
                      "$values": []
                    },
                    "OutgoingLinks": {
                      "$type": "System.Collections.ObjectModel.Collection`1[[ModelMaker.MMLink, ModelMaker]], mscorlib",
                      "$values": []
                    },
                    "Issues": null
                  }
                ]
              },
              "AllowAddChildren": true,
              "AllowRemoveChildren": true,
              "IsImported": false,
              "IsChecksGroup": false,
              "IsAlertsGroup": false,
              "IsChecksAndAlertsGroup": false,
              "IsUnallocatedGroup": false,
              "IsInputsGroup": false,
              "IsFlag": false,
              "IsTimeAndFlagsGroup": false,
              "DimensionsAcross": {
                "$type": "ModelMakerEngine.MMDimensions, ModelMakerEngine",
                "$values": []
              },
              "TimeAxis": 0,
              "IndexInParent": -1,
              "Name": "RCV",
              "Parent": {
                "$ref": "1"
              },
              "Visible": true,
              "ToolTip": "",
              "OpeningBalanceFlagAppliedName": "",
              "AllowIncomingLinks": false,
              "AllowOutgoingLinks": false,
              "IncomingLinks": {
                "$type": "System.Collections.ObjectModel.Collection`1[[ModelMaker.MMLink, ModelMaker]], mscorlib",
                "$values": []
              },
              "OutgoingLinks": {
                "$type": "System.Collections.ObjectModel.Collection`1[[ModelMaker.MMLink, ModelMaker]], mscorlib",
                "$values": []
              },
              "Deletable": true,
              "Issues": null
            },
            {
              "$id": "30",
              "$type": "ModelMaker.GroupNode, ModelMaker",
              "TabOrHeaderColour": "",
              "Comment": "",
              "NameOfGroup": "Inputs",
              "YPosition": 4,
              "Folded": false,
              "Font": null,
              "Children": {
                "$type": "ModelMaker.GroupNodeChildCollection, ModelMaker",
                "$values": [
                  {
                    "$id": "31",
                    "$type": "ModelMaker.VariableNode, ModelMaker",
                    "RowTotalDependent": null,
                    "PutCalculationOnReport": false,
                    "CalculateOnThisReport": null,
                    "PivotTableLink": null,
                    "ExcelNameName": "CPIH_2017_18",
                    "ExcelNameNames": {
                      "$type": "ModelMakerEngine.ExcelNameDictionary, ModelMakerEngine",
                      "$values": []
                    },
                    "NumberFormatOverride": null,
                    "HasOpeningBalanceFlag": false,
                    "OpeningBalanceFlagAppliedName": "",
                    "Deletable": true,
                    "Comment": "",
                    "HasSwitchSignLine": false,
                    "SwitchSignForReport": false,
                    "MultipleInputValues": {
                      "$type": "System.Collections.Generic.List`1[[ModelMaker.DimensionedArrayValues, ModelMaker]], mscorlib",
                      "$values": []
                    },
                    "NonPrimaryInput": false,
                    "Max": "NaN",
                    "Min": "NaN",
                    "IsBalanceButNotCorkscrew": false,
                    "IsEditable": true,
                    "IsConstant": true,
                    "UniqueID": "4ab25a49-5ff4-4ff7-8f1c-b7a97f63d64b",
                    "Dimensions": {
                      "$type": "ModelMakerEngine.MMDimensions, ModelMakerEngine",
                      "$values": []
                    },
                    "EquationOBXInternal": "1.0509",
                    "NameOfGroup": "Inputs",
                    "EquationToParse": "1.0509",
                    "MostRecentExpectedUnitErrors": null,
                    "Units": {
                      "$id": "32",
                      "$type": "ModelMaker.Unit, ModelMaker",
                      "NumberFormatOverride": null,
                      "MatchAnything": false,
                      "ExternalRepresentation": "index",
                      "ItemsOnTop": {
                        "$type": "System.Collections.Generic.List`1[[System.String, mscorlib]], mscorlib",
                        "$values": []
                      },
                      "ItemsOnBottom": {
                        "$type": "System.Collections.Generic.List`1[[System.String, mscorlib]], mscorlib",
                        "$values": []
                      },
                      "IsCurrency": false,
                      "ContainsSMU": false,
                      "IsDimensionless": false,
                      "InsertRowTotal": true,
                      "IgnoreWhenDeterminingExpectedUnits": false
                    },
                    "Name": "CPIH 2017-18",
                    "ReportLines": {
                      "$type": "ModelMaker.UndoableCollection`1[[ModelMakerEngine.IReportLine, ModelMakerEngine]], ModelMaker.Undo",
                      "$values": []
                    },
                    "IsOpeningBalance": false,
                    "ExternalLinks": {
                      "$type": "UINext.Collections.DeepObservableCollection`1[[ExternalLinks.IExternalDataLink, ExternalLinks]], UINext",
                      "$values": []
                    },
                    "HasUnits": true,
                    "UnitsValid": true,
                    "UnitsErrorMessage": "",
                    "IgnoreUnitIssues": false,
                    "IsPlaceholder": false,
                    "StandardName": 0,
                    "IsStandardNode": false,
                    "WarnMessage": null,
                    "StandardDescription": null,
                    "HasStandardDescription": false,
                    "HasStandardName": false,
                    "OptimisationNodePair": null,
                    "IsOptimisationNode": false,
                    "Actuals": null,
                    "UDFCode": null,
                    "AssociatedOptimisationNodes": null,
                    "CustomNamedRange": null,
                    "IsRowTotal": false,
                    "YPosition": 0,
                    "Parent": {
                      "$ref": "1"
                    },
                    "Visible": true,
                    "Font": null,
                    "AllowIncomingLinks": true,
                    "AllowOutgoingLinks": true,
                    "IncomingLinks": {
                      "$type": "System.Collections.ObjectModel.Collection`1[[ModelMaker.MMLink, ModelMaker]], mscorlib",
                      "$values": []
                    },
                    "OutgoingLinks": {
                      "$type": "System.Collections.ObjectModel.Collection`1[[ModelMaker.MMLink, ModelMaker]], mscorlib",
                      "$values": []
                    },
                    "Issues": null
                  },
                  {
                    "$id": "33",
                    "$type": "ModelMaker.VariableNode, ModelMaker",
                    "RowTotalDependent": null,
                    "PutCalculationOnReport": false,
                    "CalculateOnThisReport": null,
                    "PivotTableLink": null,
                    "ExcelNameName": "CPIH_2022_23",
                    "ExcelNameNames": {
                      "$type": "ModelMakerEngine.ExcelNameDictionary, ModelMakerEngine",
                      "$values": []
                    },
                    "NumberFormatOverride": null,
                    "HasOpeningBalanceFlag": false,
                    "OpeningBalanceFlagAppliedName": "",
                    "Deletable": true,
                    "Comment": "",
                    "HasSwitchSignLine": false,
                    "SwitchSignForReport": false,
                    "MultipleInputValues": {
                      "$type": "System.Collections.Generic.List`1[[ModelMaker.DimensionedArrayValues, ModelMaker]], mscorlib",
                      "$values": []
                    },
                    "NonPrimaryInput": false,
                    "Max": "NaN",
                    "Min": "NaN",
                    "IsBalanceButNotCorkscrew": false,
                    "IsEditable": true,
                    "IsConstant": true,
                    "UniqueID": "d7354781-7526-4316-9109-24da2816ce8f",
                    "Dimensions": {
                      "$type": "ModelMakerEngine.MMDimensions, ModelMakerEngine",
                      "$values": []
                    },
                    "EquationOBXInternal": "1.2103",
                    "NameOfGroup": "Inputs",
                    "EquationToParse": "1.2103",
                    "MostRecentExpectedUnitErrors": null,
                    "Units": {
                      "$id": "34",
                      "$type": "ModelMaker.Unit, ModelMaker",
                      "NumberFormatOverride": null,
                      "MatchAnything": false,
                      "ExternalRepresentation": "index",
                      "ItemsOnTop": {
                        "$type": "System.Collections.Generic.List`1[[System.String, mscorlib]], mscorlib",
                        "$values": []
                      },
                      "ItemsOnBottom": {
                        "$type": "System.Collections.Generic.List`1[[System.String, mscorlib]], mscorlib",
                        "$values": []
                      },
                      "IsCurrency": false,
                      "ContainsSMU": false,
                      "IsDimensionless": false,
                      "InsertRowTotal": true,
                      "IgnoreWhenDeterminingExpectedUnits": false
                    },
                    "Name": "CPIH 2022-23",
                    "ReportLines": {
                      "$type": "ModelMaker.UndoableCollection`1[[ModelMakerEngine.IReportLine, ModelMakerEngine]], ModelMaker.Undo",
                      "$values": []
                    },
                    "IsOpeningBalance": false,
                    "ExternalLinks": {
                      "$type": "UINext.Collections.DeepObservableCollection`1[[ExternalLinks.IExternalDataLink, ExternalLinks]], UINext",
                      "$values": []
                    },
                    "HasUnits": true,
                    "UnitsValid": true,
                    "UnitsErrorMessage": "",
                    "IgnoreUnitIssues": false,
                    "IsPlaceholder": false,
                    "StandardName": 0,
                    "IsStandardNode": false,
                    "WarnMessage": null,
                    "StandardDescription": null,
                    "HasStandardDescription": false,
                    "HasStandardName": false,
                    "OptimisationNodePair": null,
                    "IsOptimisationNode": false,
                    "Actuals": null,
                    "UDFCode": null,
                    "AssociatedOptimisationNodes": null,
                    "CustomNamedRange": null,
                    "IsRowTotal": false,
                    "YPosition": 1,
                    "Parent": {
                      "$ref": "1"
                    },
                    "Visible": true,
                    "Font": null,
                    "AllowIncomingLinks": true,
                    "AllowOutgoingLinks": true,
                    "IncomingLinks": {
                      "$type": "System.Collections.ObjectModel.Collection`1[[ModelMaker.MMLink, ModelMaker]], mscorlib",
                      "$values": []
                    },
                    "OutgoingLinks": {
                      "$type": "System.Collections.ObjectModel.Collection`1[[ModelMaker.MMLink, ModelMaker]], mscorlib",
                      "$values": []
                    },
                    "Issues": null
                  },
                  {
                    "$id": "35",
                    "$type": "ModelMaker.VariableNode, ModelMaker",
                    "RowTotalDependent": null,
                    "PutCalculationOnReport": false,
                    "CalculateOnThisReport": null,
                    "PivotTableLink": null,
                    "ExcelNameName": "Total_wholesale_revenues_PR24",
                    "ExcelNameNames": {
                      "$type": "ModelMakerEngine.ExcelNameDictionary, ModelMakerEngine",
                      "$values": []
                    },
                    "NumberFormatOverride": null,
                    "HasOpeningBalanceFlag": false,
                    "OpeningBalanceFlagAppliedName": "",
                    "Deletable": true,
                    "Comment": "",
                    "HasSwitchSignLine": false,
                    "SwitchSignForReport": false,
                    "MultipleInputValues": {
                      "$type": "System.Collections.Generic.List`1[[ModelMaker.DimensionedArrayValues, ModelMaker]], mscorlib",
                      "$values": []
                    },
                    "NonPrimaryInput": false,
                    "Max": "NaN",
                    "Min": "NaN",
                    "IsBalanceButNotCorkscrew": false,
                    "IsEditable": true,
                    "IsConstant": true,
                    "UniqueID": "0b299e53-374f-4cc6-a9fd-7816cb8b4f02",
                    "Dimensions": {
                      "$type": "ModelMakerEngine.MMDimensions, ModelMakerEngine",
                      "$values": []
                    },
                    "EquationOBXInternal": "9619.518",
                    "NameOfGroup": "Inputs",
                    "EquationToParse": "9619.518",
                    "MostRecentExpectedUnitErrors": null,
                    "Units": {
                      "$id": "36",
                      "$type": "ModelMaker.Unit, ModelMaker",
                      "NumberFormatOverride": null,
                      "MatchAnything": false,
                      "ExternalRepresentation": "£m",
                      "ItemsOnTop": {
                        "$type": "System.Collections.Generic.List`1[[System.String, mscorlib]], mscorlib",
                        "$values": [
                          "£M"
                        ]
                      },
                      "ItemsOnBottom": {
                        "$type": "System.Collections.Generic.List`1[[System.String, mscorlib]], mscorlib",
                        "$values": []
                      },
                      "IsCurrency": true,
                      "ContainsSMU": false,
                      "IsDimensionless": false,
                      "InsertRowTotal": true,
                      "IgnoreWhenDeterminingExpectedUnits": false
                    },
                    "Name": "Total wholesale revenues PR24",
                    "ReportLines": {
                      "$type": "ModelMaker.UndoableCollection`1[[ModelMakerEngine.IReportLine, ModelMakerEngine]], ModelMaker.Undo",
                      "$values": []
                    },
                    "IsOpeningBalance": false,
                    "ExternalLinks": {
                      "$type": "UINext.Collections.DeepObservableCollection`1[[ExternalLinks.IExternalDataLink, ExternalLinks]], UINext",
                      "$values": []
                    },
                    "HasUnits": true,
                    "UnitsValid": true,
                    "UnitsErrorMessage": "",
                    "IgnoreUnitIssues": false,
                    "IsPlaceholder": false,
                    "StandardName": 0,
                    "IsStandardNode": false,
                    "WarnMessage": null,
                    "StandardDescription": null,
                    "HasStandardDescription": false,
                    "HasStandardName": false,
                    "OptimisationNodePair": null,
                    "IsOptimisationNode": false,
                    "Actuals": null,
                    "UDFCode": null,
                    "AssociatedOptimisationNodes": null,
                    "CustomNamedRange": null,
                    "IsRowTotal": false,
                    "YPosition": 2,
                    "Parent": {
                      "$ref": "1"
                    },
                    "Visible": true,
                    "Font": null,
                    "AllowIncomingLinks": true,
                    "AllowOutgoingLinks": true,
                    "IncomingLinks": {
                      "$type": "System.Collections.ObjectModel.Collection`1[[ModelMaker.MMLink, ModelMaker]], mscorlib",
                      "$values": []
                    },
                    "OutgoingLinks": {
                      "$type": "System.Collections.ObjectModel.Collection`1[[ModelMaker.MMLink, ModelMaker]], mscorlib",
                      "$values": []
                    },
                    "Issues": null
                  },
                  {
                    "$id": "37",
                    "$type": "ModelMaker.VariableNode, ModelMaker",
                    "RowTotalDependent": null,
                    "PutCalculationOnReport": false,
                    "CalculateOnThisReport": null,
                    "PivotTableLink": null,
                    "ExcelNameName": "Pre_inflation_final_profiled_allowed_revenues_PR19",
                    "ExcelNameNames": {
                      "$type": "ModelMakerEngine.ExcelNameDictionary, ModelMakerEngine",
                      "$values": []
                    },
                    "NumberFormatOverride": null,
                    "HasOpeningBalanceFlag": false,
                    "OpeningBalanceFlagAppliedName": "",
                    "Deletable": true,
                    "Comment": "",
                    "HasSwitchSignLine": false,
                    "SwitchSignForReport": false,
                    "MultipleInputValues": {
                      "$type": "System.Collections.Generic.List`1[[ModelMaker.DimensionedArrayValues, ModelMaker]], mscorlib",
                      "$values": []
                    },
                    "NonPrimaryInput": false,
                    "Max": "NaN",
                    "Min": "NaN",
                    "IsBalanceButNotCorkscrew": false,
                    "IsEditable": true,
                    "IsConstant": true,
                    "UniqueID": "04c4ea24-816e-4441-8e69-981d4b0beed2",
                    "Dimensions": {
                      "$type": "ModelMakerEngine.MMDimensions, ModelMakerEngine",
                      "$values": []
                    },
                    "EquationOBXInternal": "9027.363",
                    "NameOfGroup": "Inputs",
                    "EquationToParse": "9027.363",
                    "MostRecentExpectedUnitErrors": null,
                    "Units": {
                      "$id": "38",
                      "$type": "ModelMaker.Unit, ModelMaker",
                      "NumberFormatOverride": null,
                      "MatchAnything": false,
                      "ExternalRepresentation": "£m",
                      "ItemsOnTop": {
                        "$type": "System.Collections.Generic.List`1[[System.String, mscorlib]], mscorlib",
                        "$values": [
                          "£M"
                        ]
                      },
                      "ItemsOnBottom": {
                        "$type": "System.Collections.Generic.List`1[[System.String, mscorlib]], mscorlib",
                        "$values": []
                      },
                      "IsCurrency": true,
                      "ContainsSMU": false,
                      "IsDimensionless": false,
                      "InsertRowTotal": true,
                      "IgnoreWhenDeterminingExpectedUnits": false
                    },
                    "Name": "Pre-inflation final profiled allowed revenues PR19",
                    "ReportLines": {
                      "$type": "ModelMaker.UndoableCollection`1[[ModelMakerEngine.IReportLine, ModelMakerEngine]], ModelMaker.Undo",
                      "$values": []
                    },
                    "IsOpeningBalance": false,
                    "ExternalLinks": {
                      "$type": "UINext.Collections.DeepObservableCollection`1[[ExternalLinks.IExternalDataLink, ExternalLinks]], UINext",
                      "$values": []
                    },
                    "HasUnits": true,
                    "UnitsValid": true,
                    "UnitsErrorMessage": "",
                    "IgnoreUnitIssues": false,
                    "IsPlaceholder": false,
                    "StandardName": 0,
                    "IsStandardNode": false,
                    "WarnMessage": null,
                    "StandardDescription": null,
                    "HasStandardDescription": false,
                    "HasStandardName": false,
                    "OptimisationNodePair": null,
                    "IsOptimisationNode": false,
                    "Actuals": null,
                    "UDFCode": null,
                    "AssociatedOptimisationNodes": null,
                    "CustomNamedRange": null,
                    "IsRowTotal": false,
                    "YPosition": 3,
                    "Parent": {
                      "$ref": "1"
                    },
                    "Visible": true,
                    "Font": null,
                    "AllowIncomingLinks": true,
                    "AllowOutgoingLinks": true,
                    "IncomingLinks": {
                      "$type": "System.Collections.ObjectModel.Collection`1[[ModelMaker.MMLink, ModelMaker]], mscorlib",
                      "$values": []
                    },
                    "OutgoingLinks": {
                      "$type": "System.Collections.ObjectModel.Collection`1[[ModelMaker.MMLink, ModelMaker]], mscorlib",
                      "$values": []
                    },
                    "Issues": null
                  },
                  {
                    "$id": "39",
                    "$type": "ModelMaker.VariableNode, ModelMaker",
                    "RowTotalDependent": null,
                    "PutCalculationOnReport": false,
                    "CalculateOnThisReport": null,
                    "PivotTableLink": null,
                    "ExcelNameName": "Final_profiled_allowed_revenues_PR24",
                    "ExcelNameNames": {
                      "$type": "ModelMakerEngine.ExcelNameDictionary, ModelMakerEngine",
                      "$values": []
                    },
                    "NumberFormatOverride": null,
                    "HasOpeningBalanceFlag": false,
                    "OpeningBalanceFlagAppliedName": "",
                    "Deletable": true,
                    "Comment": "",
                    "HasSwitchSignLine": false,
                    "SwitchSignForReport": false,
                    "MultipleInputValues": {
                      "$type": "System.Collections.Generic.List`1[[ModelMaker.DimensionedArrayValues, ModelMaker]], mscorlib",
                      "$values": []
                    },
                    "NonPrimaryInput": false,
                    "Max": "NaN",
                    "Min": "NaN",
                    "IsBalanceButNotCorkscrew": false,
                    "IsEditable": true,
                    "IsConstant": true,
                    "UniqueID": "0345fcaa-faac-42d2-ab11-460f3554d088",
                    "Dimensions": {
                      "$type": "ModelMakerEngine.MMDimensions, ModelMakerEngine",
                      "$values": []
                    },
                    "EquationOBXInternal": "9619.518",
                    "NameOfGroup": "Inputs",
                    "EquationToParse": "9619.518",
                    "MostRecentExpectedUnitErrors": null,
                    "Units": {
                      "$id": "40",
                      "$type": "ModelMaker.Unit, ModelMaker",
                      "NumberFormatOverride": null,
                      "MatchAnything": false,
                      "ExternalRepresentation": "£m",
                      "ItemsOnTop": {
                        "$type": "System.Collections.Generic.List`1[[System.String, mscorlib]], mscorlib",
                        "$values": [
                          "£M"
                        ]
                      },
                      "ItemsOnBottom": {
                        "$type": "System.Collections.Generic.List`1[[System.String, mscorlib]], mscorlib",
                        "$values": []
                      },
                      "IsCurrency": true,
                      "ContainsSMU": false,
                      "IsDimensionless": false,
                      "InsertRowTotal": true,
                      "IgnoreWhenDeterminingExpectedUnits": false
                    },
                    "Name": "Final profiled allowed revenues PR24",
                    "ReportLines": {
                      "$type": "ModelMaker.UndoableCollection`1[[ModelMakerEngine.IReportLine, ModelMakerEngine]], ModelMaker.Undo",
                      "$values": []
                    },
                    "IsOpeningBalance": false,
                    "ExternalLinks": {
                      "$type": "UINext.Collections.DeepObservableCollection`1[[ExternalLinks.IExternalDataLink, ExternalLinks]], UINext",
                      "$values": []
                    },
                    "HasUnits": true,
                    "UnitsValid": true,
                    "UnitsErrorMessage": "",
                    "IgnoreUnitIssues": false,
                    "IsPlaceholder": false,
                    "StandardName": 0,
                    "IsStandardNode": false,
                    "WarnMessage": null,
                    "StandardDescription": null,
                    "HasStandardDescription": false,
                    "HasStandardName": false,
                    "OptimisationNodePair": null,
                    "IsOptimisationNode": false,
                    "Actuals": null,
                    "UDFCode": null,
                    "AssociatedOptimisationNodes": null,
                    "CustomNamedRange": null,
                    "IsRowTotal": false,
                    "YPosition": 4,
                    "Parent": {
                      "$ref": "1"
                    },
                    "Visible": true,
                    "Font": null,
                    "AllowIncomingLinks": true,
                    "AllowOutgoingLinks": true,
                    "IncomingLinks": {
                      "$type": "System.Collections.ObjectModel.Collection`1[[ModelMaker.MMLink, ModelMaker]], mscorlib",
                      "$values": []
                    },
                    "OutgoingLinks": {
                      "$type": "System.Collections.ObjectModel.Collection`1[[ModelMaker.MMLink, ModelMaker]], mscorlib",
                      "$values": []
                    },
                    "Issues": null
                  },
                  {
                    "$id": "41",
                    "$type": "ModelMaker.VariableNode, ModelMaker",
                    "RowTotalDependent": null,
                    "PutCalculationOnReport": false,
                    "CalculateOnThisReport": null,
                    "PivotTableLink": null,
                    "ExcelNameName": "Pre_inflation_final_return_on_capital_PR19",
                    "ExcelNameNames": {
                      "$type": "ModelMakerEngine.ExcelNameDictionary, ModelMakerEngine",
                      "$values": []
                    },
                    "NumberFormatOverride": null,
                    "HasOpeningBalanceFlag": false,
                    "OpeningBalanceFlagAppliedName": "",
                    "Deletable": true,
                    "Comment": "",
                    "HasSwitchSignLine": false,
                    "SwitchSignForReport": false,
                    "MultipleInputValues": {
                      "$type": "System.Collections.Generic.List`1[[ModelMaker.DimensionedArrayValues, ModelMaker]], mscorlib",
                      "$values": []
                    },
                    "NonPrimaryInput": false,
                    "Max": "NaN",
                    "Min": "NaN",
                    "IsBalanceButNotCorkscrew": false,
                    "IsEditable": true,
                    "IsConstant": true,
                    "UniqueID": "c6139e18-7872-4bc7-9b51-8a03e447736a",
                    "Dimensions": {
                      "$type": "ModelMakerEngine.MMDimensions, ModelMakerEngine",
                      "$values": []
                    },
                    "EquationOBXInternal": "2201.94",
                    "NameOfGroup": "Inputs",
                    "EquationToParse": "2201.94",
                    "MostRecentExpectedUnitErrors": null,
                    "Units": {
                      "$id": "42",
                      "$type": "ModelMaker.Unit, ModelMaker",
                      "NumberFormatOverride": null,
                      "MatchAnything": false,
                      "ExternalRepresentation": "£m",
                      "ItemsOnTop": {
                        "$type": "System.Collections.Generic.List`1[[System.String, mscorlib]], mscorlib",
                        "$values": [
                          "£M"
                        ]
                      },
                      "ItemsOnBottom": {
                        "$type": "System.Collections.Generic.List`1[[System.String, mscorlib]], mscorlib",
                        "$values": []
                      },
                      "IsCurrency": true,
                      "ContainsSMU": false,
                      "IsDimensionless": false,
                      "InsertRowTotal": true,
                      "IgnoreWhenDeterminingExpectedUnits": false
                    },
                    "Name": "Pre-inflation final return on capital PR19",
                    "ReportLines": {
                      "$type": "ModelMaker.UndoableCollection`1[[ModelMakerEngine.IReportLine, ModelMakerEngine]], ModelMaker.Undo",
                      "$values": []
                    },
                    "IsOpeningBalance": false,
                    "ExternalLinks": {
                      "$type": "UINext.Collections.DeepObservableCollection`1[[ExternalLinks.IExternalDataLink, ExternalLinks]], UINext",
                      "$values": []
                    },
                    "HasUnits": true,
                    "UnitsValid": true,
                    "UnitsErrorMessage": "",
                    "IgnoreUnitIssues": false,
                    "IsPlaceholder": false,
                    "StandardName": 0,
                    "IsStandardNode": false,
                    "WarnMessage": null,
                    "StandardDescription": null,
                    "HasStandardDescription": false,
                    "HasStandardName": false,
                    "OptimisationNodePair": null,
                    "IsOptimisationNode": false,
                    "Actuals": null,
                    "UDFCode": null,
                    "AssociatedOptimisationNodes": null,
                    "CustomNamedRange": null,
                    "IsRowTotal": false,
                    "YPosition": 5,
                    "Parent": {
                      "$ref": "1"
                    },
                    "Visible": true,
                    "Font": null,
                    "AllowIncomingLinks": true,
                    "AllowOutgoingLinks": true,
                    "IncomingLinks": {
                      "$type": "System.Collections.ObjectModel.Collection`1[[ModelMaker.MMLink, ModelMaker]], mscorlib",
                      "$values": []
                    },
                    "OutgoingLinks": {
                      "$type": "System.Collections.ObjectModel.Collection`1[[ModelMaker.MMLink, ModelMaker]], mscorlib",
                      "$values": []
                    },
                    "Issues": null
                  },
                  {
                    "$id": "43",
                    "$type": "ModelMaker.VariableNode, ModelMaker",
                    "RowTotalDependent": null,
                    "PutCalculationOnReport": false,
                    "CalculateOnThisReport": null,
                    "PivotTableLink": null,
                    "ExcelNameName": "Final_return_on_capital_PR24",
                    "ExcelNameNames": {
                      "$type": "ModelMakerEngine.ExcelNameDictionary, ModelMakerEngine",
                      "$values": []
                    },
                    "NumberFormatOverride": null,
                    "HasOpeningBalanceFlag": false,
                    "OpeningBalanceFlagAppliedName": "",
                    "Deletable": true,
                    "Comment": "",
                    "HasSwitchSignLine": false,
                    "SwitchSignForReport": false,
                    "MultipleInputValues": {
                      "$type": "System.Collections.Generic.List`1[[ModelMaker.DimensionedArrayValues, ModelMaker]], mscorlib",
                      "$values": []
                    },
                    "NonPrimaryInput": false,
                    "Max": "NaN",
                    "Min": "NaN",
                    "IsBalanceButNotCorkscrew": false,
                    "IsEditable": true,
                    "IsConstant": true,
                    "UniqueID": "2183b4e3-0cad-484b-bebe-a7387cd25b05",
                    "Dimensions": {
                      "$type": "ModelMakerEngine.MMDimensions, ModelMakerEngine",
                      "$values": []
                    },
                    "EquationOBXInternal": "1840.269",
                    "NameOfGroup": "Inputs",
                    "EquationToParse": "1840.269",
                    "MostRecentExpectedUnitErrors": null,
                    "Units": {
                      "$id": "44",
                      "$type": "ModelMaker.Unit, ModelMaker",
                      "NumberFormatOverride": null,
                      "MatchAnything": false,
                      "ExternalRepresentation": "£m",
                      "ItemsOnTop": {
                        "$type": "System.Collections.Generic.List`1[[System.String, mscorlib]], mscorlib",
                        "$values": [
                          "£M"
                        ]
                      },
                      "ItemsOnBottom": {
                        "$type": "System.Collections.Generic.List`1[[System.String, mscorlib]], mscorlib",
                        "$values": []
                      },
                      "IsCurrency": true,
                      "ContainsSMU": false,
                      "IsDimensionless": false,
                      "InsertRowTotal": true,
                      "IgnoreWhenDeterminingExpectedUnits": false
                    },
                    "Name": "Final return on capital PR24",
                    "ReportLines": {
                      "$type": "ModelMaker.UndoableCollection`1[[ModelMakerEngine.IReportLine, ModelMakerEngine]], ModelMaker.Undo",
                      "$values": []
                    },
                    "IsOpeningBalance": false,
                    "ExternalLinks": {
                      "$type": "UINext.Collections.DeepObservableCollection`1[[ExternalLinks.IExternalDataLink, ExternalLinks]], UINext",
                      "$values": []
                    },
                    "HasUnits": true,
                    "UnitsValid": true,
                    "UnitsErrorMessage": "",
                    "IgnoreUnitIssues": false,
                    "IsPlaceholder": false,
                    "StandardName": 0,
                    "IsStandardNode": false,
                    "WarnMessage": null,
                    "StandardDescription": null,
                    "HasStandardDescription": false,
                    "HasStandardName": false,
                    "OptimisationNodePair": null,
                    "IsOptimisationNode": false,
                    "Actuals": null,
                    "UDFCode": null,
                    "AssociatedOptimisationNodes": null,
                    "CustomNamedRange": null,
                    "IsRowTotal": false,
                    "YPosition": 6,
                    "Parent": {
                      "$ref": "1"
                    },
                    "Visible": true,
                    "Font": null,
                    "AllowIncomingLinks": true,
                    "AllowOutgoingLinks": true,
                    "IncomingLinks": {
                      "$type": "System.Collections.ObjectModel.Collection`1[[ModelMaker.MMLink, ModelMaker]], mscorlib",
                      "$values": []
                    },
                    "OutgoingLinks": {
                      "$type": "System.Collections.ObjectModel.Collection`1[[ModelMaker.MMLink, ModelMaker]], mscorlib",
                      "$values": []
                    },
                    "Issues": null
                  },
                  {
                    "$id": "45",
                    "$type": "ModelMaker.VariableNode, ModelMaker",
                    "RowTotalDependent": null,
                    "PutCalculationOnReport": false,
                    "CalculateOnThisReport": null,
                    "PivotTableLink": null,
                    "ExcelNameName": "Combined_average_bills_PR19__2022_23_prices_",
                    "ExcelNameNames": {
                      "$type": "ModelMakerEngine.ExcelNameDictionary, ModelMakerEngine",
                      "$values": []
                    },
                    "NumberFormatOverride": null,
                    "HasOpeningBalanceFlag": false,
                    "OpeningBalanceFlagAppliedName": "",
                    "Deletable": true,
                    "Comment": "",
                    "HasSwitchSignLine": false,
                    "SwitchSignForReport": false,
                    "MultipleInputValues": {
                      "$type": "System.Collections.Generic.List`1[[ModelMaker.DimensionedArrayValues, ModelMaker]], mscorlib",
                      "$values": [
                        {
                          "$id": "46",
                          "$type": "ModelMaker.DimensionedArrayValues, ModelMaker",
                          "Elements": {
                            "$type": "ModelMakerEngine.MMElements, ModelMakerEngine",
                            "$values": []
                          },
                          "Values": {
                            "$type": "System.Collections.Generic.List`1[[System.Object, mscorlib]], mscorlib",
                            "$values": [
                              405.0,
                              null,
                              null,
                              null,
                              null,
                              null,
                              null,
                              null
                            ]
                          }
                        }
                      ]
                    },
                    "NonPrimaryInput": false,
                    "Max": "NaN",
                    "Min": "NaN",
                    "IsBalanceButNotCorkscrew": false,
                    "IsEditable": true,
                    "IsConstant": true,
                    "UniqueID": "6c854c4d-3698-4e8b-9e6a-c745d04af0a2",
                    "Dimensions": {
                      "$type": "ModelMakerEngine.MMDimensions, ModelMakerEngine",
                      "$values": []
                    },
                    "EquationOBXInternal": "{405,,,,,,,}",
                    "NameOfGroup": "Inputs",
                    "EquationToParse": "{405,,,,,,,}",
                    "MostRecentExpectedUnitErrors": null,
                    "Units": {
                      "$id": "47",
                      "$type": "ModelMaker.Unit, ModelMaker",
                      "NumberFormatOverride": null,
                      "MatchAnything": false,
                      "ExternalRepresentation": "£ / customer",
                      "ItemsOnTop": {
                        "$type": "System.Collections.Generic.List`1[[System.String, mscorlib]], mscorlib",
                        "$values": [
                          "£"
                        ]
                      },
                      "ItemsOnBottom": {
                        "$type": "System.Collections.Generic.List`1[[System.String, mscorlib]], mscorlib",
                        "$values": [
                          "CUSTOMER"
                        ]
                      },
                      "IsCurrency": true,
                      "ContainsSMU": false,
                      "IsDimensionless": false,
                      "InsertRowTotal": true,
                      "IgnoreWhenDeterminingExpectedUnits": false
                    },
                    "Name": "Combined average bills PR19 (2022-23 prices)",
                    "ReportLines": {
                      "$type": "ModelMaker.UndoableCollection`1[[ModelMakerEngine.IReportLine, ModelMakerEngine]], ModelMaker.Undo",
                      "$values": []
                    },
                    "IsOpeningBalance": false,
                    "ExternalLinks": {
                      "$type": "UINext.Collections.DeepObservableCollection`1[[ExternalLinks.IExternalDataLink, ExternalLinks]], UINext",
                      "$values": []
                    },
                    "HasUnits": true,
                    "UnitsValid": true,
                    "UnitsErrorMessage": "",
                    "IgnoreUnitIssues": false,
                    "IsPlaceholder": false,
                    "StandardName": 0,
                    "IsStandardNode": false,
                    "WarnMessage": null,
                    "StandardDescription": null,
                    "HasStandardDescription": false,
                    "HasStandardName": false,
                    "OptimisationNodePair": null,
                    "IsOptimisationNode": false,
                    "Actuals": null,
                    "UDFCode": null,
                    "AssociatedOptimisationNodes": null,
                    "CustomNamedRange": null,
                    "IsRowTotal": false,
                    "YPosition": 7,
                    "Parent": {
                      "$ref": "1"
                    },
                    "Visible": true,
                    "Font": null,
                    "AllowIncomingLinks": true,
                    "AllowOutgoingLinks": true,
                    "IncomingLinks": {
                      "$type": "System.Collections.ObjectModel.Collection`1[[ModelMaker.MMLink, ModelMaker]], mscorlib",
                      "$values": []
                    },
                    "OutgoingLinks": {
                      "$type": "System.Collections.ObjectModel.Collection`1[[ModelMaker.MMLink, ModelMaker]], mscorlib",
                      "$values": []
                    },
                    "Issues": null
                  },
                  {
                    "$id": "48",
                    "$type": "ModelMaker.VariableNode, ModelMaker",
                    "RowTotalDependent": null,
                    "PutCalculationOnReport": false,
                    "CalculateOnThisReport": null,
                    "PivotTableLink": null,
                    "ExcelNameName": "Combined_average_bills_PR24",
                    "ExcelNameNames": {
                      "$type": "ModelMakerEngine.ExcelNameDictionary, ModelMakerEngine",
                      "$values": []
                    },
                    "NumberFormatOverride": null,
                    "HasOpeningBalanceFlag": false,
                    "OpeningBalanceFlagAppliedName": "",
                    "Deletable": true,
                    "Comment": "",
                    "HasSwitchSignLine": false,
                    "SwitchSignForReport": false,
                    "MultipleInputValues": {
                      "$type": "System.Collections.Generic.List`1[[ModelMaker.DimensionedArrayValues, ModelMaker]], mscorlib",
                      "$values": [
                        {
                          "$id": "49",
                          "$type": "ModelMaker.DimensionedArrayValues, ModelMaker",
                          "Elements": {
                            "$type": "ModelMakerEngine.MMElements, ModelMakerEngine",
                            "$values": []
                          },
                          "Values": {
                            "$type": "System.Collections.Generic.List`1[[System.Object, mscorlib]], mscorlib",
                            "$values": [
                              357.0,
                              null,
                              null,
                              null,
                              null,
                              null,
                              null,
                              null
                            ]
                          }
                        }
                      ]
                    },
                    "NonPrimaryInput": false,
                    "Max": "NaN",
                    "Min": "NaN",
                    "IsBalanceButNotCorkscrew": false,
                    "IsEditable": true,
                    "IsConstant": true,
                    "UniqueID": "aea62cc8-52ac-4a8f-a139-44ed5475348c",
                    "Dimensions": {
                      "$type": "ModelMakerEngine.MMDimensions, ModelMakerEngine",
                      "$values": []
                    },
                    "EquationOBXInternal": "{357,,,,,,,}",
                    "NameOfGroup": "Inputs",
                    "EquationToParse": "{357,,,,,,,}",
                    "MostRecentExpectedUnitErrors": null,
                    "Units": {
                      "$id": "50",
                      "$type": "ModelMaker.Unit, ModelMaker",
                      "NumberFormatOverride": null,
                      "MatchAnything": false,
                      "ExternalRepresentation": "£ / customer",
                      "ItemsOnTop": {
                        "$type": "System.Collections.Generic.List`1[[System.String, mscorlib]], mscorlib",
                        "$values": [
                          "£"
                        ]
                      },
                      "ItemsOnBottom": {
                        "$type": "System.Collections.Generic.List`1[[System.String, mscorlib]], mscorlib",
                        "$values": [
                          "CUSTOMER"
                        ]
                      },
                      "IsCurrency": true,
                      "ContainsSMU": false,
                      "IsDimensionless": false,
                      "InsertRowTotal": true,
                      "IgnoreWhenDeterminingExpectedUnits": false
                    },
                    "Name": "Combined average bills PR24",
                    "ReportLines": {
                      "$type": "ModelMaker.UndoableCollection`1[[ModelMakerEngine.IReportLine, ModelMakerEngine]], ModelMaker.Undo",
                      "$values": []
                    },
                    "IsOpeningBalance": false,
                    "ExternalLinks": {
                      "$type": "UINext.Collections.DeepObservableCollection`1[[ExternalLinks.IExternalDataLink, ExternalLinks]], UINext",
                      "$values": []
                    },
                    "HasUnits": true,
                    "UnitsValid": true,
                    "UnitsErrorMessage": "",
                    "IgnoreUnitIssues": false,
                    "IsPlaceholder": false,
                    "StandardName": 0,
                    "IsStandardNode": false,
                    "WarnMessage": null,
                    "StandardDescription": null,
                    "HasStandardDescription": false,
                    "HasStandardName": false,
                    "OptimisationNodePair": null,
                    "IsOptimisationNode": false,
                    "Actuals": null,
                    "UDFCode": null,
                    "AssociatedOptimisationNodes": null,
                    "CustomNamedRange": null,
                    "IsRowTotal": false,
                    "YPosition": 8,
                    "Parent": {
                      "$ref": "1"
                    },
                    "Visible": true,
                    "Font": null,
                    "AllowIncomingLinks": true,
                    "AllowOutgoingLinks": true,
                    "IncomingLinks": {
                      "$type": "System.Collections.ObjectModel.Collection`1[[ModelMaker.MMLink, ModelMaker]], mscorlib",
                      "$values": []
                    },
                    "OutgoingLinks": {
                      "$type": "System.Collections.ObjectModel.Collection`1[[ModelMaker.MMLink, ModelMaker]], mscorlib",
                      "$values": []
                    },
                    "Issues": null
                  }
                ]
              },
              "AllowAddChildren": true,
              "AllowRemoveChildren": true,
              "IsImported": false,
              "IsChecksGroup": false,
              "IsAlertsGroup": false,
              "IsChecksAndAlertsGroup": false,
              "IsUnallocatedGroup": false,
              "IsInputsGroup": false,
              "IsFlag": false,
              "IsTimeAndFlagsGroup": false,
              "DimensionsAcross": {
                "$type": "ModelMakerEngine.MMDimensions, ModelMakerEngine",
                "$values": []
              },
              "TimeAxis": 0,
              "IndexInParent": -1,
              "Name": "Wholesale",
              "Parent": {
                "$ref": "1"
              },
              "Visible": true,
              "ToolTip": "",
              "OpeningBalanceFlagAppliedName": "",
              "AllowIncomingLinks": false,
              "AllowOutgoingLinks": false,
              "IncomingLinks": {
                "$type": "System.Collections.ObjectModel.Collection`1[[ModelMaker.MMLink, ModelMaker]], mscorlib",
                "$values": []
              },
              "OutgoingLinks": {
                "$type": "System.Collections.ObjectModel.Collection`1[[ModelMaker.MMLink, ModelMaker]], mscorlib",
                "$values": []
              },
              "Deletable": true,
              "Issues": null
            },
            {
              "$id": "51",
              "$type": "ModelMaker.GroupNode, ModelMaker",
              "TabOrHeaderColour": "",
              "Comment": "",
              "NameOfGroup": "Inputs",
              "YPosition": 5,
              "Folded": false,
              "Font": null,
              "Children": {
                "$type": "ModelMaker.GroupNodeChildCollection, ModelMaker",
                "$values": [
                  {
                    "$id": "52",
                    "$type": "ModelMaker.VariableNode, ModelMaker",
                    "RowTotalDependent": null,
                    "PutCalculationOnReport": false,
                    "CalculateOnThisReport": null,
                    "PivotTableLink": null,
                    "ExcelNameName": "Pre_inflation_post_financeability_adjustment_PR19",
                    "ExcelNameNames": {
                      "$type": "ModelMakerEngine.ExcelNameDictionary, ModelMakerEngine",
                      "$values": []
                    },
                    "NumberFormatOverride": null,
                    "HasOpeningBalanceFlag": false,
                    "OpeningBalanceFlagAppliedName": "",
                    "Deletable": true,
                    "Comment": "",
                    "HasSwitchSignLine": false,
                    "SwitchSignForReport": false,
                    "MultipleInputValues": {
                      "$type": "System.Collections.Generic.List`1[[ModelMaker.DimensionedArrayValues, ModelMaker]], mscorlib",
                      "$values": []
                    },
                    "NonPrimaryInput": false,
                    "Max": "NaN",
                    "Min": "NaN",
                    "IsBalanceButNotCorkscrew": false,
                    "IsEditable": true,
                    "IsConstant": true,
                    "UniqueID": "fc63a58e-ca20-4d17-a74e-f286588e3408",
                    "Dimensions": {
                      "$type": "ModelMakerEngine.MMDimensions, ModelMakerEngine",
                      "$values": []
                    },
                    "EquationOBXInternal": "39.311",
                    "NameOfGroup": "Inputs",
                    "EquationToParse": "39.311",
                    "MostRecentExpectedUnitErrors": null,
                    "Units": {
                      "$id": "53",
                      "$type": "ModelMaker.Unit, ModelMaker",
                      "NumberFormatOverride": null,
                      "MatchAnything": false,
                      "ExternalRepresentation": "£m",
                      "ItemsOnTop": {
                        "$type": "System.Collections.Generic.List`1[[System.String, mscorlib]], mscorlib",
                        "$values": [
                          "£M"
                        ]
                      },
                      "ItemsOnBottom": {
                        "$type": "System.Collections.Generic.List`1[[System.String, mscorlib]], mscorlib",
                        "$values": []
                      },
                      "IsCurrency": true,
                      "ContainsSMU": false,
                      "IsDimensionless": false,
                      "InsertRowTotal": true,
                      "IgnoreWhenDeterminingExpectedUnits": false
                    },
                    "Name": "Pre-inflation post financeability adjustment PR19",
                    "ReportLines": {
                      "$type": "ModelMaker.UndoableCollection`1[[ModelMakerEngine.IReportLine, ModelMakerEngine]], ModelMaker.Undo",
                      "$values": []
                    },
                    "IsOpeningBalance": false,
                    "ExternalLinks": {
                      "$type": "UINext.Collections.DeepObservableCollection`1[[ExternalLinks.IExternalDataLink, ExternalLinks]], UINext",
                      "$values": []
                    },
                    "HasUnits": true,
                    "UnitsValid": true,
                    "UnitsErrorMessage": "",
                    "IgnoreUnitIssues": false,
                    "IsPlaceholder": false,
                    "StandardName": 0,
                    "IsStandardNode": false,
                    "WarnMessage": null,
                    "StandardDescription": null,
                    "HasStandardDescription": false,
                    "HasStandardName": false,
                    "OptimisationNodePair": null,
                    "IsOptimisationNode": false,
                    "Actuals": null,
                    "UDFCode": null,
                    "AssociatedOptimisationNodes": null,
                    "CustomNamedRange": null,
                    "IsRowTotal": false,
                    "YPosition": 0,
                    "Parent": {
                      "$ref": "1"
                    },
                    "Visible": true,
                    "Font": null,
                    "AllowIncomingLinks": true,
                    "AllowOutgoingLinks": true,
                    "IncomingLinks": {
                      "$type": "System.Collections.ObjectModel.Collection`1[[ModelMaker.MMLink, ModelMaker]], mscorlib",
                      "$values": []
                    },
                    "OutgoingLinks": {
                      "$type": "System.Collections.ObjectModel.Collection`1[[ModelMaker.MMLink, ModelMaker]], mscorlib",
                      "$values": []
                    },
                    "Issues": null
                  },
                  {
                    "$id": "54",
                    "$type": "ModelMaker.VariableNode, ModelMaker",
                    "RowTotalDependent": null,
                    "PutCalculationOnReport": false,
                    "CalculateOnThisReport": null,
                    "PivotTableLink": null,
                    "ExcelNameName": "Post_financeability_adjustment_PR24",
                    "ExcelNameNames": {
                      "$type": "ModelMakerEngine.ExcelNameDictionary, ModelMakerEngine",
                      "$values": []
                    },
                    "NumberFormatOverride": null,
                    "HasOpeningBalanceFlag": false,
                    "OpeningBalanceFlagAppliedName": "",
                    "Deletable": true,
                    "Comment": "",
                    "HasSwitchSignLine": false,
                    "SwitchSignForReport": false,
                    "MultipleInputValues": {
                      "$type": "System.Collections.Generic.List`1[[ModelMaker.DimensionedArrayValues, ModelMaker]], mscorlib",
                      "$values": []
                    },
                    "NonPrimaryInput": false,
                    "Max": "NaN",
                    "Min": "NaN",
                    "IsBalanceButNotCorkscrew": false,
                    "IsEditable": true,
                    "IsConstant": true,
                    "UniqueID": "c9890de0-eaf2-49dd-8545-1897168b25a8",
                    "Dimensions": {
                      "$type": "ModelMakerEngine.MMDimensions, ModelMakerEngine",
                      "$values": []
                    },
                    "EquationOBXInternal": "65.965",
                    "NameOfGroup": "Inputs",
                    "EquationToParse": "65.965",
                    "MostRecentExpectedUnitErrors": null,
                    "Units": {
                      "$id": "55",
                      "$type": "ModelMaker.Unit, ModelMaker",
                      "NumberFormatOverride": null,
                      "MatchAnything": false,
                      "ExternalRepresentation": "£m",
                      "ItemsOnTop": {
                        "$type": "System.Collections.Generic.List`1[[System.String, mscorlib]], mscorlib",
                        "$values": [
                          "£M"
                        ]
                      },
                      "ItemsOnBottom": {
                        "$type": "System.Collections.Generic.List`1[[System.String, mscorlib]], mscorlib",
                        "$values": []
                      },
                      "IsCurrency": true,
                      "ContainsSMU": false,
                      "IsDimensionless": false,
                      "InsertRowTotal": true,
                      "IgnoreWhenDeterminingExpectedUnits": false
                    },
                    "Name": "Post financeability adjustment PR24",
                    "ReportLines": {
                      "$type": "ModelMaker.UndoableCollection`1[[ModelMakerEngine.IReportLine, ModelMakerEngine]], ModelMaker.Undo",
                      "$values": []
                    },
                    "IsOpeningBalance": false,
                    "ExternalLinks": {
                      "$type": "UINext.Collections.DeepObservableCollection`1[[ExternalLinks.IExternalDataLink, ExternalLinks]], UINext",
                      "$values": []
                    },
                    "HasUnits": true,
                    "UnitsValid": true,
                    "UnitsErrorMessage": "",
                    "IgnoreUnitIssues": false,
                    "IsPlaceholder": false,
                    "StandardName": 0,
                    "IsStandardNode": false,
                    "WarnMessage": null,
                    "StandardDescription": null,
                    "HasStandardDescription": false,
                    "HasStandardName": false,
                    "OptimisationNodePair": null,
                    "IsOptimisationNode": false,
                    "Actuals": null,
                    "UDFCode": null,
                    "AssociatedOptimisationNodes": null,
                    "CustomNamedRange": null,
                    "IsRowTotal": false,
                    "YPosition": 1,
                    "Parent": {
                      "$ref": "1"
                    },
                    "Visible": true,
                    "Font": null,
                    "AllowIncomingLinks": true,
                    "AllowOutgoingLinks": true,
                    "IncomingLinks": {
                      "$type": "System.Collections.ObjectModel.Collection`1[[ModelMaker.MMLink, ModelMaker]], mscorlib",
                      "$values": []
                    },
                    "OutgoingLinks": {
                      "$type": "System.Collections.ObjectModel.Collection`1[[ModelMaker.MMLink, ModelMaker]], mscorlib",
                      "$values": []
                    },
                    "Issues": null
                  }
                ]
              },
              "AllowAddChildren": true,
              "AllowRemoveChildren": true,
              "IsImported": false,
              "IsChecksGroup": false,
              "IsAlertsGroup": false,
              "IsChecksAndAlertsGroup": false,
              "IsUnallocatedGroup": false,
              "IsInputsGroup": false,
              "IsFlag": false,
              "IsTimeAndFlagsGroup": false,
              "DimensionsAcross": {
                "$type": "ModelMakerEngine.MMDimensions, ModelMakerEngine",
                "$values": []
              },
              "TimeAxis": 0,
              "IndexInParent": -1,
              "Name": "Wholesale reconciliation",
              "Parent": {
                "$ref": "1"
              },
              "Visible": true,
              "ToolTip": "",
              "OpeningBalanceFlagAppliedName": "",
              "AllowIncomingLinks": false,
              "AllowOutgoingLinks": false,
              "IncomingLinks": {
                "$type": "System.Collections.ObjectModel.Collection`1[[ModelMaker.MMLink, ModelMaker]], mscorlib",
                "$values": []
              },
              "OutgoingLinks": {
                "$type": "System.Collections.ObjectModel.Collection`1[[ModelMaker.MMLink, ModelMaker]], mscorlib",
                "$values": []
              },
              "Deletable": true,
              "Issues": null
            },
            {
              "$id": "56",
              "$type": "ModelMaker.GroupNode, ModelMaker",
              "TabOrHeaderColour": "",
              "Comment": "",
              "NameOfGroup": "Inputs",
              "YPosition": 6,
              "Folded": false,
              "Font": null,
              "Children": {
                "$type": "ModelMaker.GroupNodeChildCollection, ModelMaker",
                "$values": [
                  {
                    "$id": "57",
                    "$type": "ModelMaker.VariableNode, ModelMaker",
                    "RowTotalDependent": null,
                    "PutCalculationOnReport": false,
                    "CalculateOnThisReport": null,
                    "PivotTableLink": null,
                    "ExcelNameName": "Pre_inflation_pension_deficit_repair_allowance_PR19",
                    "ExcelNameNames": {
                      "$type": "ModelMakerEngine.ExcelNameDictionary, ModelMakerEngine",
                      "$values": []
                    },
                    "NumberFormatOverride": null,
                    "HasOpeningBalanceFlag": false,
                    "OpeningBalanceFlagAppliedName": "",
                    "Deletable": true,
                    "Comment": "",
                    "HasSwitchSignLine": false,
                    "SwitchSignForReport": false,
                    "MultipleInputValues": {
                      "$type": "System.Collections.Generic.List`1[[ModelMaker.DimensionedArrayValues, ModelMaker]], mscorlib",
                      "$values": []
                    },
                    "NonPrimaryInput": false,
                    "Max": "NaN",
                    "Min": "NaN",
                    "IsBalanceButNotCorkscrew": false,
                    "IsEditable": true,
                    "IsConstant": true,
                    "UniqueID": "39d04841-7a6a-41b1-be77-e1d378d6dda3",
                    "Dimensions": {
                      "$type": "ModelMakerEngine.MMDimensions, ModelMakerEngine",
                      "$values": []
                    },
                    "EquationOBXInternal": "97.31",
                    "NameOfGroup": "Inputs",
                    "EquationToParse": "97.31",
                    "MostRecentExpectedUnitErrors": null,
                    "Units": {
                      "$id": "58",
                      "$type": "ModelMaker.Unit, ModelMaker",
                      "NumberFormatOverride": null,
                      "MatchAnything": false,
                      "ExternalRepresentation": "£m",
                      "ItemsOnTop": {
                        "$type": "System.Collections.Generic.List`1[[System.String, mscorlib]], mscorlib",
                        "$values": [
                          "£M"
                        ]
                      },
                      "ItemsOnBottom": {
                        "$type": "System.Collections.Generic.List`1[[System.String, mscorlib]], mscorlib",
                        "$values": []
                      },
                      "IsCurrency": true,
                      "ContainsSMU": false,
                      "IsDimensionless": false,
                      "InsertRowTotal": true,
                      "IgnoreWhenDeterminingExpectedUnits": false
                    },
                    "Name": "Pre-inflation pension deficit repair allowance PR19",
                    "ReportLines": {
                      "$type": "ModelMaker.UndoableCollection`1[[ModelMakerEngine.IReportLine, ModelMakerEngine]], ModelMaker.Undo",
                      "$values": []
                    },
                    "IsOpeningBalance": false,
                    "ExternalLinks": {
                      "$type": "UINext.Collections.DeepObservableCollection`1[[ExternalLinks.IExternalDataLink, ExternalLinks]], UINext",
                      "$values": []
                    },
                    "HasUnits": true,
                    "UnitsValid": true,
                    "UnitsErrorMessage": "",
                    "IgnoreUnitIssues": false,
                    "IsPlaceholder": false,
                    "StandardName": 0,
                    "IsStandardNode": false,
                    "WarnMessage": null,
                    "StandardDescription": null,
                    "HasStandardDescription": false,
                    "HasStandardName": false,
                    "OptimisationNodePair": null,
                    "IsOptimisationNode": false,
                    "Actuals": null,
                    "UDFCode": null,
                    "AssociatedOptimisationNodes": null,
                    "CustomNamedRange": null,
                    "IsRowTotal": false,
                    "YPosition": 0,
                    "Parent": {
                      "$ref": "1"
                    },
                    "Visible": true,
                    "Font": null,
                    "AllowIncomingLinks": true,
                    "AllowOutgoingLinks": true,
                    "IncomingLinks": {
                      "$type": "System.Collections.ObjectModel.Collection`1[[ModelMaker.MMLink, ModelMaker]], mscorlib",
                      "$values": []
                    },
                    "OutgoingLinks": {
                      "$type": "System.Collections.ObjectModel.Collection`1[[ModelMaker.MMLink, ModelMaker]], mscorlib",
                      "$values": []
                    },
                    "Issues": null
                  },
                  {
                    "$id": "59",
                    "$type": "ModelMaker.VariableNode, ModelMaker",
                    "RowTotalDependent": null,
                    "PutCalculationOnReport": false,
                    "CalculateOnThisReport": null,
                    "PivotTableLink": null,
                    "ExcelNameName": "Pension_deficit_repair_allowance_PR24",
                    "ExcelNameNames": {
                      "$type": "ModelMakerEngine.ExcelNameDictionary, ModelMakerEngine",
                      "$values": []
                    },
                    "NumberFormatOverride": null,
                    "HasOpeningBalanceFlag": false,
                    "OpeningBalanceFlagAppliedName": "",
                    "Deletable": true,
                    "Comment": "",
                    "HasSwitchSignLine": false,
                    "SwitchSignForReport": false,
                    "MultipleInputValues": {
                      "$type": "System.Collections.Generic.List`1[[ModelMaker.DimensionedArrayValues, ModelMaker]], mscorlib",
                      "$values": []
                    },
                    "NonPrimaryInput": false,
                    "Max": "NaN",
                    "Min": "NaN",
                    "IsBalanceButNotCorkscrew": false,
                    "IsEditable": true,
                    "IsConstant": true,
                    "UniqueID": "eb1e2cc1-b194-4e91-b04e-9d82b667c9a6",
                    "Dimensions": {
                      "$type": "ModelMakerEngine.MMDimensions, ModelMakerEngine",
                      "$values": []
                    },
                    "EquationOBXInternal": "26.697",
                    "NameOfGroup": "Inputs",
                    "EquationToParse": "26.697",
                    "MostRecentExpectedUnitErrors": null,
                    "Units": {
                      "$id": "60",
                      "$type": "ModelMaker.Unit, ModelMaker",
                      "NumberFormatOverride": null,
                      "MatchAnything": false,
                      "ExternalRepresentation": "£m",
                      "ItemsOnTop": {
                        "$type": "System.Collections.Generic.List`1[[System.String, mscorlib]], mscorlib",
                        "$values": [
                          "£M"
                        ]
                      },
                      "ItemsOnBottom": {
                        "$type": "System.Collections.Generic.List`1[[System.String, mscorlib]], mscorlib",
                        "$values": []
                      },
                      "IsCurrency": true,
                      "ContainsSMU": false,
                      "IsDimensionless": false,
                      "InsertRowTotal": true,
                      "IgnoreWhenDeterminingExpectedUnits": false
                    },
                    "Name": "Pension deficit repair allowance PR24",
                    "ReportLines": {
                      "$type": "ModelMaker.UndoableCollection`1[[ModelMakerEngine.IReportLine, ModelMakerEngine]], ModelMaker.Undo",
                      "$values": []
                    },
                    "IsOpeningBalance": false,
                    "ExternalLinks": {
                      "$type": "UINext.Collections.DeepObservableCollection`1[[ExternalLinks.IExternalDataLink, ExternalLinks]], UINext",
                      "$values": []
                    },
                    "HasUnits": true,
                    "UnitsValid": true,
                    "UnitsErrorMessage": "",
                    "IgnoreUnitIssues": false,
                    "IsPlaceholder": false,
                    "StandardName": 0,
                    "IsStandardNode": false,
                    "WarnMessage": null,
                    "StandardDescription": null,
                    "HasStandardDescription": false,
                    "HasStandardName": false,
                    "OptimisationNodePair": null,
                    "IsOptimisationNode": false,
                    "Actuals": null,
                    "UDFCode": null,
                    "AssociatedOptimisationNodes": null,
                    "CustomNamedRange": null,
                    "IsRowTotal": false,
                    "YPosition": 1,
                    "Parent": {
                      "$ref": "1"
                    },
                    "Visible": true,
                    "Font": null,
                    "AllowIncomingLinks": true,
                    "AllowOutgoingLinks": true,
                    "IncomingLinks": {
                      "$type": "System.Collections.ObjectModel.Collection`1[[ModelMaker.MMLink, ModelMaker]], mscorlib",
                      "$values": []
                    },
                    "OutgoingLinks": {
                      "$type": "System.Collections.ObjectModel.Collection`1[[ModelMaker.MMLink, ModelMaker]], mscorlib",
                      "$values": []
                    },
                    "Issues": null
                  },
                  {
                    "$id": "61",
                    "$type": "ModelMaker.VariableNode, ModelMaker",
                    "RowTotalDependent": null,
                    "PutCalculationOnReport": false,
                    "CalculateOnThisReport": null,
                    "PivotTableLink": null,
                    "ExcelNameName": "Pre_inflation_tax_PR19",
                    "ExcelNameNames": {
                      "$type": "ModelMakerEngine.ExcelNameDictionary, ModelMakerEngine",
                      "$values": []
                    },
                    "NumberFormatOverride": null,
                    "HasOpeningBalanceFlag": false,
                    "OpeningBalanceFlagAppliedName": "",
                    "Deletable": true,
                    "Comment": "",
                    "HasSwitchSignLine": false,
                    "SwitchSignForReport": false,
                    "MultipleInputValues": {
                      "$type": "System.Collections.Generic.List`1[[ModelMaker.DimensionedArrayValues, ModelMaker]], mscorlib",
                      "$values": []
                    },
                    "NonPrimaryInput": false,
                    "Max": "NaN",
                    "Min": "NaN",
                    "IsBalanceButNotCorkscrew": false,
                    "IsEditable": true,
                    "IsConstant": true,
                    "UniqueID": "597bdeb0-55ef-488a-bf17-5d781a83c34a",
                    "Dimensions": {
                      "$type": "ModelMakerEngine.MMDimensions, ModelMakerEngine",
                      "$values": []
                    },
                    "EquationOBXInternal": "120.879",
                    "NameOfGroup": "Unallocated",
                    "EquationToParse": "120.879",
                    "MostRecentExpectedUnitErrors": null,
                    "Units": {
                      "$id": "62",
                      "$type": "ModelMaker.Unit, ModelMaker",
                      "NumberFormatOverride": null,
                      "MatchAnything": false,
                      "ExternalRepresentation": "£m",
                      "ItemsOnTop": {
                        "$type": "System.Collections.Generic.List`1[[System.String, mscorlib]], mscorlib",
                        "$values": [
                          "£M"
                        ]
                      },
                      "ItemsOnBottom": {
                        "$type": "System.Collections.Generic.List`1[[System.String, mscorlib]], mscorlib",
                        "$values": []
                      },
                      "IsCurrency": true,
                      "ContainsSMU": false,
                      "IsDimensionless": false,
                      "InsertRowTotal": true,
                      "IgnoreWhenDeterminingExpectedUnits": false
                    },
                    "Name": "Pre-inflation tax PR19",
                    "ReportLines": {
                      "$type": "ModelMaker.UndoableCollection`1[[ModelMakerEngine.IReportLine, ModelMakerEngine]], ModelMaker.Undo",
                      "$values": []
                    },
                    "IsOpeningBalance": false,
                    "ExternalLinks": {
                      "$type": "UINext.Collections.DeepObservableCollection`1[[ExternalLinks.IExternalDataLink, ExternalLinks]], UINext",
                      "$values": []
                    },
                    "HasUnits": true,
                    "UnitsValid": true,
                    "UnitsErrorMessage": "",
                    "IgnoreUnitIssues": false,
                    "IsPlaceholder": false,
                    "StandardName": 0,
                    "IsStandardNode": false,
                    "WarnMessage": null,
                    "StandardDescription": null,
                    "HasStandardDescription": false,
                    "HasStandardName": false,
                    "OptimisationNodePair": null,
                    "IsOptimisationNode": false,
                    "Actuals": null,
                    "UDFCode": null,
                    "AssociatedOptimisationNodes": null,
                    "CustomNamedRange": null,
                    "IsRowTotal": false,
                    "YPosition": 2,
                    "Parent": {
                      "$ref": "1"
                    },
                    "Visible": true,
                    "Font": null,
                    "AllowIncomingLinks": true,
                    "AllowOutgoingLinks": true,
                    "IncomingLinks": {
                      "$type": "System.Collections.ObjectModel.Collection`1[[ModelMaker.MMLink, ModelMaker]], mscorlib",
                      "$values": []
                    },
                    "OutgoingLinks": {
                      "$type": "System.Collections.ObjectModel.Collection`1[[ModelMaker.MMLink, ModelMaker]], mscorlib",
                      "$values": []
                    },
                    "Issues": null
                  },
                  {
                    "$id": "63",
                    "$type": "ModelMaker.VariableNode, ModelMaker",
                    "RowTotalDependent": null,
                    "PutCalculationOnReport": false,
                    "CalculateOnThisReport": null,
                    "PivotTableLink": null,
                    "ExcelNameName": "Tax_PR24",
                    "ExcelNameNames": {
                      "$type": "ModelMakerEngine.ExcelNameDictionary, ModelMakerEngine",
                      "$values": []
                    },
                    "NumberFormatOverride": null,
                    "HasOpeningBalanceFlag": false,
                    "OpeningBalanceFlagAppliedName": "",
                    "Deletable": true,
                    "Comment": "",
                    "HasSwitchSignLine": false,
                    "SwitchSignForReport": false,
                    "MultipleInputValues": {
                      "$type": "System.Collections.Generic.List`1[[ModelMaker.DimensionedArrayValues, ModelMaker]], mscorlib",
                      "$values": []
                    },
                    "NonPrimaryInput": false,
                    "Max": "NaN",
                    "Min": "NaN",
                    "IsBalanceButNotCorkscrew": false,
                    "IsEditable": true,
                    "IsConstant": true,
                    "UniqueID": "8ba0dfef-32a4-4813-9ddc-4d9e8e000fea",
                    "Dimensions": {
                      "$type": "ModelMakerEngine.MMDimensions, ModelMakerEngine",
                      "$values": []
                    },
                    "EquationOBXInternal": "93.353",
                    "NameOfGroup": "Inputs",
                    "EquationToParse": "93.353",
                    "MostRecentExpectedUnitErrors": null,
                    "Units": {
                      "$id": "64",
                      "$type": "ModelMaker.Unit, ModelMaker",
                      "NumberFormatOverride": null,
                      "MatchAnything": false,
                      "ExternalRepresentation": "£m",
                      "ItemsOnTop": {
                        "$type": "System.Collections.Generic.List`1[[System.String, mscorlib]], mscorlib",
                        "$values": [
                          "£M"
                        ]
                      },
                      "ItemsOnBottom": {
                        "$type": "System.Collections.Generic.List`1[[System.String, mscorlib]], mscorlib",
                        "$values": []
                      },
                      "IsCurrency": true,
                      "ContainsSMU": false,
                      "IsDimensionless": false,
                      "InsertRowTotal": true,
                      "IgnoreWhenDeterminingExpectedUnits": false
                    },
                    "Name": "Tax PR24",
                    "ReportLines": {
                      "$type": "ModelMaker.UndoableCollection`1[[ModelMakerEngine.IReportLine, ModelMakerEngine]], ModelMaker.Undo",
                      "$values": []
                    },
                    "IsOpeningBalance": false,
                    "ExternalLinks": {
                      "$type": "UINext.Collections.DeepObservableCollection`1[[ExternalLinks.IExternalDataLink, ExternalLinks]], UINext",
                      "$values": []
                    },
                    "HasUnits": true,
                    "UnitsValid": true,
                    "UnitsErrorMessage": "",
                    "IgnoreUnitIssues": false,
                    "IsPlaceholder": false,
                    "StandardName": 0,
                    "IsStandardNode": false,
                    "WarnMessage": null,
                    "StandardDescription": null,
                    "HasStandardDescription": false,
                    "HasStandardName": false,
                    "OptimisationNodePair": null,
                    "IsOptimisationNode": false,
                    "Actuals": null,
                    "UDFCode": null,
                    "AssociatedOptimisationNodes": null,
                    "CustomNamedRange": null,
                    "IsRowTotal": false,
                    "YPosition": 3,
                    "Parent": {
                      "$ref": "1"
                    },
                    "Visible": true,
                    "Font": null,
                    "AllowIncomingLinks": true,
                    "AllowOutgoingLinks": true,
                    "IncomingLinks": {
                      "$type": "System.Collections.ObjectModel.Collection`1[[ModelMaker.MMLink, ModelMaker]], mscorlib",
                      "$values": []
                    },
                    "OutgoingLinks": {
                      "$type": "System.Collections.ObjectModel.Collection`1[[ModelMaker.MMLink, ModelMaker]], mscorlib",
                      "$values": []
                    },
                    "Issues": null
                  },
                  {
                    "$id": "65",
                    "$type": "ModelMaker.VariableNode, ModelMaker",
                    "RowTotalDependent": null,
                    "PutCalculationOnReport": false,
                    "CalculateOnThisReport": null,
                    "PivotTableLink": null,
                    "ExcelNameName": "Pre_inflation_revenue_profiling_PR19",
                    "ExcelNameNames": {
                      "$type": "ModelMakerEngine.ExcelNameDictionary, ModelMakerEngine",
                      "$values": []
                    },
                    "NumberFormatOverride": null,
                    "HasOpeningBalanceFlag": false,
                    "OpeningBalanceFlagAppliedName": "",
                    "Deletable": true,
                    "Comment": "",
                    "HasSwitchSignLine": false,
                    "SwitchSignForReport": false,
                    "MultipleInputValues": {
                      "$type": "System.Collections.Generic.List`1[[ModelMaker.DimensionedArrayValues, ModelMaker]], mscorlib",
                      "$values": [
                        {
                          "$id": "66",
                          "$type": "ModelMaker.DimensionedArrayValues, ModelMaker",
                          "Elements": {
                            "$type": "ModelMakerEngine.MMElements, ModelMakerEngine",
                            "$values": []
                          },
                          "Values": {
                            "$type": "System.Collections.Generic.List`1[[System.Object, mscorlib]], mscorlib",
                            "$values": [
                              0.0,
                              null,
                              null,
                              null,
                              null,
                              null,
                              null,
                              null
                            ]
                          }
                        }
                      ]
                    },
                    "NonPrimaryInput": false,
                    "Max": "NaN",
                    "Min": "NaN",
                    "IsBalanceButNotCorkscrew": false,
                    "IsEditable": true,
                    "IsConstant": true,
                    "UniqueID": "189e0cd8-b8d3-48ff-b00c-dfa189bc2f82",
                    "Dimensions": {
                      "$type": "ModelMakerEngine.MMDimensions, ModelMakerEngine",
                      "$values": []
                    },
                    "EquationOBXInternal": "{0,,,,,,,}",
                    "NameOfGroup": "Inputs.Other wholesale items",
                    "EquationToParse": "{0,,,,,,,}",
                    "MostRecentExpectedUnitErrors": null,
                    "Units": {
                      "$id": "67",
                      "$type": "ModelMaker.Unit, ModelMaker",
                      "NumberFormatOverride": null,
                      "MatchAnything": false,
                      "ExternalRepresentation": "£m",
                      "ItemsOnTop": {
                        "$type": "System.Collections.Generic.List`1[[System.String, mscorlib]], mscorlib",
                        "$values": [
                          "£M"
                        ]
                      },
                      "ItemsOnBottom": {
                        "$type": "System.Collections.Generic.List`1[[System.String, mscorlib]], mscorlib",
                        "$values": []
                      },
                      "IsCurrency": true,
                      "ContainsSMU": false,
                      "IsDimensionless": false,
                      "InsertRowTotal": true,
                      "IgnoreWhenDeterminingExpectedUnits": false
                    },
                    "Name": "Pre-inflation revenue profiling PR19",
                    "ReportLines": {
                      "$type": "ModelMaker.UndoableCollection`1[[ModelMakerEngine.IReportLine, ModelMakerEngine]], ModelMaker.Undo",
                      "$values": []
                    },
                    "IsOpeningBalance": false,
                    "ExternalLinks": {
                      "$type": "UINext.Collections.DeepObservableCollection`1[[ExternalLinks.IExternalDataLink, ExternalLinks]], UINext",
                      "$values": []
                    },
                    "HasUnits": true,
                    "UnitsValid": true,
                    "UnitsErrorMessage": "",
                    "IgnoreUnitIssues": false,
                    "IsPlaceholder": false,
                    "StandardName": 0,
                    "IsStandardNode": false,
                    "WarnMessage": null,
                    "StandardDescription": null,
                    "HasStandardDescription": false,
                    "HasStandardName": false,
                    "OptimisationNodePair": null,
                    "IsOptimisationNode": false,
                    "Actuals": null,
                    "UDFCode": null,
                    "AssociatedOptimisationNodes": null,
                    "CustomNamedRange": null,
                    "IsRowTotal": false,
                    "YPosition": 4,
                    "Parent": {
                      "$ref": "1"
                    },
                    "Visible": true,
                    "Font": null,
                    "AllowIncomingLinks": true,
                    "AllowOutgoingLinks": true,
                    "IncomingLinks": {
                      "$type": "System.Collections.ObjectModel.Collection`1[[ModelMaker.MMLink, ModelMaker]], mscorlib",
                      "$values": []
                    },
                    "OutgoingLinks": {
                      "$type": "System.Collections.ObjectModel.Collection`1[[ModelMaker.MMLink, ModelMaker]], mscorlib",
                      "$values": []
                    },
                    "Issues": null
                  },
                  {
                    "$id": "68",
                    "$type": "ModelMaker.VariableNode, ModelMaker",
                    "RowTotalDependent": null,
                    "PutCalculationOnReport": false,
                    "CalculateOnThisReport": null,
                    "PivotTableLink": null,
                    "ExcelNameName": "Revenue_profiling_PR24",
                    "ExcelNameNames": {
                      "$type": "ModelMakerEngine.ExcelNameDictionary, ModelMakerEngine",
                      "$values": []
                    },
                    "NumberFormatOverride": null,
                    "HasOpeningBalanceFlag": false,
                    "OpeningBalanceFlagAppliedName": "",
                    "Deletable": true,
                    "Comment": "",
                    "HasSwitchSignLine": false,
                    "SwitchSignForReport": false,
                    "MultipleInputValues": {
                      "$type": "System.Collections.Generic.List`1[[ModelMaker.DimensionedArrayValues, ModelMaker]], mscorlib",
                      "$values": []
                    },
                    "NonPrimaryInput": false,
                    "Max": "NaN",
                    "Min": "NaN",
                    "IsBalanceButNotCorkscrew": false,
                    "IsEditable": true,
                    "IsConstant": true,
                    "UniqueID": "6d9f14f1-3cd6-491b-adb6-f0834746d5be",
                    "Dimensions": {
                      "$type": "ModelMakerEngine.MMDimensions, ModelMakerEngine",
                      "$values": []
                    },
                    "EquationOBXInternal": "0-156.841",
                    "NameOfGroup": "Inputs.Other wholesale items",
                    "EquationToParse": "0-156.841",
                    "MostRecentExpectedUnitErrors": null,
                    "Units": {
                      "$id": "69",
                      "$type": "ModelMaker.Unit, ModelMaker",
                      "NumberFormatOverride": null,
                      "MatchAnything": false,
                      "ExternalRepresentation": "£m",
                      "ItemsOnTop": {
                        "$type": "System.Collections.Generic.List`1[[System.String, mscorlib]], mscorlib",
                        "$values": [
                          "£M"
                        ]
                      },
                      "ItemsOnBottom": {
                        "$type": "System.Collections.Generic.List`1[[System.String, mscorlib]], mscorlib",
                        "$values": []
                      },
                      "IsCurrency": true,
                      "ContainsSMU": false,
                      "IsDimensionless": false,
                      "InsertRowTotal": true,
                      "IgnoreWhenDeterminingExpectedUnits": false
                    },
                    "Name": "Revenue profiling PR24",
                    "ReportLines": {
                      "$type": "ModelMaker.UndoableCollection`1[[ModelMakerEngine.IReportLine, ModelMakerEngine]], ModelMaker.Undo",
                      "$values": []
                    },
                    "IsOpeningBalance": false,
                    "ExternalLinks": {
                      "$type": "UINext.Collections.DeepObservableCollection`1[[ExternalLinks.IExternalDataLink, ExternalLinks]], UINext",
                      "$values": []
                    },
                    "HasUnits": true,
                    "UnitsValid": true,
                    "UnitsErrorMessage": "",
                    "IgnoreUnitIssues": false,
                    "IsPlaceholder": false,
                    "StandardName": 0,
                    "IsStandardNode": false,
                    "WarnMessage": null,
                    "StandardDescription": null,
                    "HasStandardDescription": false,
                    "HasStandardName": false,
                    "OptimisationNodePair": null,
                    "IsOptimisationNode": false,
                    "Actuals": null,
                    "UDFCode": null,
                    "AssociatedOptimisationNodes": null,
                    "CustomNamedRange": null,
                    "IsRowTotal": false,
                    "YPosition": 5,
                    "Parent": {
                      "$ref": "1"
                    },
                    "Visible": true,
                    "Font": null,
                    "AllowIncomingLinks": true,
                    "AllowOutgoingLinks": true,
                    "IncomingLinks": {
                      "$type": "System.Collections.ObjectModel.Collection`1[[ModelMaker.MMLink, ModelMaker]], mscorlib",
                      "$values": []
                    },
                    "OutgoingLinks": {
                      "$type": "System.Collections.ObjectModel.Collection`1[[ModelMaker.MMLink, ModelMaker]], mscorlib",
                      "$values": []
                    },
                    "Issues": null
                  }
                ]
              },
              "AllowAddChildren": true,
              "AllowRemoveChildren": true,
              "IsImported": false,
              "IsChecksGroup": false,
              "IsAlertsGroup": false,
              "IsChecksAndAlertsGroup": false,
              "IsUnallocatedGroup": false,
              "IsInputsGroup": false,
              "IsFlag": false,
              "IsTimeAndFlagsGroup": false,
              "DimensionsAcross": {
                "$type": "ModelMakerEngine.MMDimensions, ModelMakerEngine",
                "$values": []
              },
              "TimeAxis": 0,
              "IndexInParent": -1,
              "Name": "Other wholesale items",
              "Parent": {
                "$ref": "1"
              },
              "Visible": true,
              "ToolTip": "",
              "OpeningBalanceFlagAppliedName": "",
              "AllowIncomingLinks": false,
              "AllowOutgoingLinks": false,
              "IncomingLinks": {
                "$type": "System.Collections.ObjectModel.Collection`1[[ModelMaker.MMLink, ModelMaker]], mscorlib",
                "$values": []
              },
              "OutgoingLinks": {
                "$type": "System.Collections.ObjectModel.Collection`1[[ModelMaker.MMLink, ModelMaker]], mscorlib",
                "$values": []
              },
              "Deletable": true,
              "Issues": null
            },
            {
              "$id": "70",
              "$type": "ModelMaker.GroupNode, ModelMaker",
              "TabOrHeaderColour": "",
              "Comment": "",
              "NameOfGroup": "Inputs",
              "YPosition": 7,
              "Folded": false,
              "Font": null,
              "Children": {
                "$type": "ModelMaker.GroupNodeChildCollection, ModelMaker",
                "$values": [
                  {
                    "$id": "71",
                    "$type": "ModelMaker.VariableNode, ModelMaker",
                    "RowTotalDependent": null,
                    "PutCalculationOnReport": false,
                    "CalculateOnThisReport": null,
                    "PivotTableLink": null,
                    "ExcelNameName": "Housing_apportionment_PR19",
                    "ExcelNameNames": {
                      "$type": "ModelMakerEngine.ExcelNameDictionary, ModelMakerEngine",
                      "$values": []
                    },
                    "NumberFormatOverride": null,
                    "HasOpeningBalanceFlag": false,
                    "OpeningBalanceFlagAppliedName": "",
                    "Deletable": true,
                    "Comment": "",
                    "HasSwitchSignLine": false,
                    "SwitchSignForReport": false,
                    "MultipleInputValues": {
                      "$type": "System.Collections.Generic.List`1[[ModelMaker.DimensionedArrayValues, ModelMaker]], mscorlib",
                      "$values": []
                    },
                    "NonPrimaryInput": false,
                    "Max": "NaN",
                    "Min": "NaN",
                    "IsBalanceButNotCorkscrew": false,
                    "IsEditable": true,
                    "IsConstant": true,
                    "UniqueID": "6dcba9d1-355e-48af-8ef6-ef080cf2d48d",
                    "Dimensions": {
                      "$type": "ModelMakerEngine.MMDimensions, ModelMakerEngine",
                      "$values": []
                    },
                    "EquationOBXInternal": "0.7593%",
                    "NameOfGroup": "Inputs",
                    "EquationToParse": "0.7593%",
                    "MostRecentExpectedUnitErrors": null,
                    "Units": {
                      "$id": "72",
                      "$type": "ModelMaker.Unit, ModelMaker",
                      "NumberFormatOverride": null,
                      "MatchAnything": false,
                      "ExternalRepresentation": "%",
                      "ItemsOnTop": {
                        "$type": "System.Collections.Generic.List`1[[System.String, mscorlib]], mscorlib",
                        "$values": []
                      },
                      "ItemsOnBottom": {
                        "$type": "System.Collections.Generic.List`1[[System.String, mscorlib]], mscorlib",
                        "$values": []
                      },
                      "IsCurrency": false,
                      "ContainsSMU": false,
                      "IsDimensionless": true,
                      "InsertRowTotal": true,
                      "IgnoreWhenDeterminingExpectedUnits": false
                    },
                    "Name": "Housing apportionment PR19",
                    "ReportLines": {
                      "$type": "ModelMaker.UndoableCollection`1[[ModelMakerEngine.IReportLine, ModelMakerEngine]], ModelMaker.Undo",
                      "$values": []
                    },
                    "IsOpeningBalance": false,
                    "ExternalLinks": {
                      "$type": "UINext.Collections.DeepObservableCollection`1[[ExternalLinks.IExternalDataLink, ExternalLinks]], UINext",
                      "$values": []
                    },
                    "HasUnits": true,
                    "UnitsValid": true,
                    "UnitsErrorMessage": "",
                    "IgnoreUnitIssues": false,
                    "IsPlaceholder": false,
                    "StandardName": 0,
                    "IsStandardNode": false,
                    "WarnMessage": null,
                    "StandardDescription": null,
                    "HasStandardDescription": false,
                    "HasStandardName": false,
                    "OptimisationNodePair": null,
                    "IsOptimisationNode": false,
                    "Actuals": null,
                    "UDFCode": null,
                    "AssociatedOptimisationNodes": null,
                    "CustomNamedRange": null,
                    "IsRowTotal": false,
                    "YPosition": 0,
                    "Parent": {
                      "$ref": "1"
                    },
                    "Visible": true,
                    "Font": null,
                    "AllowIncomingLinks": true,
                    "AllowOutgoingLinks": true,
                    "IncomingLinks": {
                      "$type": "System.Collections.ObjectModel.Collection`1[[ModelMaker.MMLink, ModelMaker]], mscorlib",
                      "$values": []
                    },
                    "OutgoingLinks": {
                      "$type": "System.Collections.ObjectModel.Collection`1[[ModelMaker.MMLink, ModelMaker]], mscorlib",
                      "$values": []
                    },
                    "Issues": null
                  },
                  {
                    "$id": "73",
                    "$type": "ModelMaker.VariableNode, ModelMaker",
                    "RowTotalDependent": null,
                    "PutCalculationOnReport": false,
                    "CalculateOnThisReport": null,
                    "PivotTableLink": null,
                    "ExcelNameName": "Housing_apportionment_PR24",
                    "ExcelNameNames": {
                      "$type": "ModelMakerEngine.ExcelNameDictionary, ModelMakerEngine",
                      "$values": []
                    },
                    "NumberFormatOverride": null,
                    "HasOpeningBalanceFlag": false,
                    "OpeningBalanceFlagAppliedName": "",
                    "Deletable": true,
                    "Comment": "",
                    "HasSwitchSignLine": false,
                    "SwitchSignForReport": false,
                    "MultipleInputValues": {
                      "$type": "System.Collections.Generic.List`1[[ModelMaker.DimensionedArrayValues, ModelMaker]], mscorlib",
                      "$values": []
                    },
                    "NonPrimaryInput": false,
                    "Max": "NaN",
                    "Min": "NaN",
                    "IsBalanceButNotCorkscrew": false,
                    "IsEditable": true,
                    "IsConstant": true,
                    "UniqueID": "12db80d5-d484-4e5a-abe6-eb0e7cd71452",
                    "Dimensions": {
                      "$type": "ModelMakerEngine.MMDimensions, ModelMakerEngine",
                      "$values": []
                    },
                    "EquationOBXInternal": "0.7619%",
                    "NameOfGroup": "Inputs",
                    "EquationToParse": "0.7619%",
                    "MostRecentExpectedUnitErrors": null,
                    "Units": {
                      "$id": "74",
                      "$type": "ModelMaker.Unit, ModelMaker",
                      "NumberFormatOverride": null,
                      "MatchAnything": false,
                      "ExternalRepresentation": "%",
                      "ItemsOnTop": {
                        "$type": "System.Collections.Generic.List`1[[System.String, mscorlib]], mscorlib",
                        "$values": []
                      },
                      "ItemsOnBottom": {
                        "$type": "System.Collections.Generic.List`1[[System.String, mscorlib]], mscorlib",
                        "$values": []
                      },
                      "IsCurrency": false,
                      "ContainsSMU": false,
                      "IsDimensionless": true,
                      "InsertRowTotal": true,
                      "IgnoreWhenDeterminingExpectedUnits": false
                    },
                    "Name": "Housing apportionment PR24",
                    "ReportLines": {
                      "$type": "ModelMaker.UndoableCollection`1[[ModelMakerEngine.IReportLine, ModelMakerEngine]], ModelMaker.Undo",
                      "$values": []
                    },
                    "IsOpeningBalance": false,
                    "ExternalLinks": {
                      "$type": "UINext.Collections.DeepObservableCollection`1[[ExternalLinks.IExternalDataLink, ExternalLinks]], UINext",
                      "$values": []
                    },
                    "HasUnits": true,
                    "UnitsValid": true,
                    "UnitsErrorMessage": "",
                    "IgnoreUnitIssues": false,
                    "IsPlaceholder": false,
                    "StandardName": 0,
                    "IsStandardNode": false,
                    "WarnMessage": null,
                    "StandardDescription": null,
                    "HasStandardDescription": false,
                    "HasStandardName": false,
                    "OptimisationNodePair": null,
                    "IsOptimisationNode": false,
                    "Actuals": null,
                    "UDFCode": null,
                    "AssociatedOptimisationNodes": null,
                    "CustomNamedRange": null,
                    "IsRowTotal": false,
                    "YPosition": 1,
                    "Parent": {
                      "$ref": "1"
                    },
                    "Visible": true,
                    "Font": null,
                    "AllowIncomingLinks": true,
                    "AllowOutgoingLinks": true,
                    "IncomingLinks": {
                      "$type": "System.Collections.ObjectModel.Collection`1[[ModelMaker.MMLink, ModelMaker]], mscorlib",
                      "$values": []
                    },
                    "OutgoingLinks": {
                      "$type": "System.Collections.ObjectModel.Collection`1[[ModelMaker.MMLink, ModelMaker]], mscorlib",
                      "$values": []
                    },
                    "Issues": null
                  },
                  {
                    "$id": "75",
                    "$type": "ModelMaker.VariableNode, ModelMaker",
                    "RowTotalDependent": null,
                    "PutCalculationOnReport": false,
                    "CalculateOnThisReport": null,
                    "PivotTableLink": null,
                    "ExcelNameName": "Number_of_metered_households_PR19",
                    "ExcelNameNames": {
                      "$type": "ModelMakerEngine.ExcelNameDictionary, ModelMakerEngine",
                      "$values": []
                    },
                    "NumberFormatOverride": null,
                    "HasOpeningBalanceFlag": false,
                    "OpeningBalanceFlagAppliedName": "",
                    "Deletable": true,
                    "Comment": "",
                    "HasSwitchSignLine": false,
                    "SwitchSignForReport": false,
                    "MultipleInputValues": {
                      "$type": "System.Collections.Generic.List`1[[ModelMaker.DimensionedArrayValues, ModelMaker]], mscorlib",
                      "$values": []
                    },
                    "NonPrimaryInput": false,
                    "Max": "NaN",
                    "Min": "NaN",
                    "IsBalanceButNotCorkscrew": false,
                    "IsEditable": true,
                    "IsConstant": true,
                    "UniqueID": "32ee041f-e3cb-4b59-89c5-9011be3cc502",
                    "Dimensions": {
                      "$type": "ModelMakerEngine.MMDimensions, ModelMakerEngine",
                      "$values": []
                    },
                    "EquationOBXInternal": "10402.585",
                    "NameOfGroup": "Inputs",
                    "EquationToParse": "10402.585",
                    "MostRecentExpectedUnitErrors": null,
                    "Units": {
                      "$id": "76",
                      "$type": "ModelMaker.Unit, ModelMaker",
                      "NumberFormatOverride": null,
                      "MatchAnything": false,
                      "ExternalRepresentation": "000 customers",
                      "ItemsOnTop": {
                        "$type": "System.Collections.Generic.List`1[[System.String, mscorlib]], mscorlib",
                        "$values": [
                          "000 CUSTOMERS"
                        ]
                      },
                      "ItemsOnBottom": {
                        "$type": "System.Collections.Generic.List`1[[System.String, mscorlib]], mscorlib",
                        "$values": []
                      },
                      "IsCurrency": false,
                      "ContainsSMU": false,
                      "IsDimensionless": false,
                      "InsertRowTotal": true,
                      "IgnoreWhenDeterminingExpectedUnits": false
                    },
                    "Name": "Number of metered households PR19",
                    "ReportLines": {
                      "$type": "ModelMaker.UndoableCollection`1[[ModelMakerEngine.IReportLine, ModelMakerEngine]], ModelMaker.Undo",
                      "$values": []
                    },
                    "IsOpeningBalance": false,
                    "ExternalLinks": {
                      "$type": "UINext.Collections.DeepObservableCollection`1[[ExternalLinks.IExternalDataLink, ExternalLinks]], UINext",
                      "$values": []
                    },
                    "HasUnits": true,
                    "UnitsValid": true,
                    "UnitsErrorMessage": "",
                    "IgnoreUnitIssues": false,
                    "IsPlaceholder": false,
                    "StandardName": 0,
                    "IsStandardNode": false,
                    "WarnMessage": null,
                    "StandardDescription": null,
                    "HasStandardDescription": false,
                    "HasStandardName": false,
                    "OptimisationNodePair": null,
                    "IsOptimisationNode": false,
                    "Actuals": null,
                    "UDFCode": null,
                    "AssociatedOptimisationNodes": null,
                    "CustomNamedRange": null,
                    "IsRowTotal": false,
                    "YPosition": 2,
                    "Parent": {
                      "$ref": "1"
                    },
                    "Visible": true,
                    "Font": null,
                    "AllowIncomingLinks": true,
                    "AllowOutgoingLinks": true,
                    "IncomingLinks": {
                      "$type": "System.Collections.ObjectModel.Collection`1[[ModelMaker.MMLink, ModelMaker]], mscorlib",
                      "$values": []
                    },
                    "OutgoingLinks": {
                      "$type": "System.Collections.ObjectModel.Collection`1[[ModelMaker.MMLink, ModelMaker]], mscorlib",
                      "$values": []
                    },
                    "Issues": null
                  },
                  {
                    "$id": "77",
                    "$type": "ModelMaker.VariableNode, ModelMaker",
                    "RowTotalDependent": null,
                    "PutCalculationOnReport": false,
                    "CalculateOnThisReport": null,
                    "PivotTableLink": null,
                    "ExcelNameName": "Number_of_unmetered_households_PR19",
                    "ExcelNameNames": {
                      "$type": "ModelMakerEngine.ExcelNameDictionary, ModelMakerEngine",
                      "$values": []
                    },
                    "NumberFormatOverride": null,
                    "HasOpeningBalanceFlag": false,
                    "OpeningBalanceFlagAppliedName": "",
                    "Deletable": true,
                    "Comment": "",
                    "HasSwitchSignLine": false,
                    "SwitchSignForReport": false,
                    "MultipleInputValues": {
                      "$type": "System.Collections.Generic.List`1[[ModelMaker.DimensionedArrayValues, ModelMaker]], mscorlib",
                      "$values": []
                    },
                    "NonPrimaryInput": false,
                    "Max": "NaN",
                    "Min": "NaN",
                    "IsBalanceButNotCorkscrew": false,
                    "IsEditable": true,
                    "IsConstant": true,
                    "UniqueID": "033df2e5-0eea-40dd-8885-2016d121a5a6",
                    "Dimensions": {
                      "$type": "ModelMakerEngine.MMDimensions, ModelMakerEngine",
                      "$values": []
                    },
                    "EquationOBXInternal": "7210.323",
                    "NameOfGroup": "Inputs",
                    "EquationToParse": "7210.323",
                    "MostRecentExpectedUnitErrors": null,
                    "Units": {
                      "$id": "78",
                      "$type": "ModelMaker.Unit, ModelMaker",
                      "NumberFormatOverride": null,
                      "MatchAnything": false,
                      "ExternalRepresentation": "000 customers",
                      "ItemsOnTop": {
                        "$type": "System.Collections.Generic.List`1[[System.String, mscorlib]], mscorlib",
                        "$values": [
                          "000 CUSTOMERS"
                        ]
                      },
                      "ItemsOnBottom": {
                        "$type": "System.Collections.Generic.List`1[[System.String, mscorlib]], mscorlib",
                        "$values": []
                      },
                      "IsCurrency": false,
                      "ContainsSMU": false,
                      "IsDimensionless": false,
                      "InsertRowTotal": true,
                      "IgnoreWhenDeterminingExpectedUnits": false
                    },
                    "Name": "Number of unmetered households PR19",
                    "ReportLines": {
                      "$type": "ModelMaker.UndoableCollection`1[[ModelMakerEngine.IReportLine, ModelMakerEngine]], ModelMaker.Undo",
                      "$values": []
                    },
                    "IsOpeningBalance": false,
                    "ExternalLinks": {
                      "$type": "UINext.Collections.DeepObservableCollection`1[[ExternalLinks.IExternalDataLink, ExternalLinks]], UINext",
                      "$values": []
                    },
                    "HasUnits": true,
                    "UnitsValid": true,
                    "UnitsErrorMessage": "",
                    "IgnoreUnitIssues": false,
                    "IsPlaceholder": false,
                    "StandardName": 0,
                    "IsStandardNode": false,
                    "WarnMessage": null,
                    "StandardDescription": null,
                    "HasStandardDescription": false,
                    "HasStandardName": false,
                    "OptimisationNodePair": null,
                    "IsOptimisationNode": false,
                    "Actuals": null,
                    "UDFCode": null,
                    "AssociatedOptimisationNodes": null,
                    "CustomNamedRange": null,
                    "IsRowTotal": false,
                    "YPosition": 3,
                    "Parent": {
                      "$ref": "1"
                    },
                    "Visible": true,
                    "Font": null,
                    "AllowIncomingLinks": true,
                    "AllowOutgoingLinks": true,
                    "IncomingLinks": {
                      "$type": "System.Collections.ObjectModel.Collection`1[[ModelMaker.MMLink, ModelMaker]], mscorlib",
                      "$values": []
                    },
                    "OutgoingLinks": {
                      "$type": "System.Collections.ObjectModel.Collection`1[[ModelMaker.MMLink, ModelMaker]], mscorlib",
                      "$values": []
                    },
                    "Issues": null
                  },
                  {
                    "$id": "79",
                    "$type": "ModelMaker.VariableNode, ModelMaker",
                    "RowTotalDependent": null,
                    "PutCalculationOnReport": false,
                    "CalculateOnThisReport": null,
                    "PivotTableLink": null,
                    "ExcelNameName": "Number_of_metered_households_PR24",
                    "ExcelNameNames": {
                      "$type": "ModelMakerEngine.ExcelNameDictionary, ModelMakerEngine",
                      "$values": []
                    },
                    "NumberFormatOverride": null,
                    "HasOpeningBalanceFlag": false,
                    "OpeningBalanceFlagAppliedName": "",
                    "Deletable": true,
                    "Comment": "",
                    "HasSwitchSignLine": false,
                    "SwitchSignForReport": false,
                    "MultipleInputValues": {
                      "$type": "System.Collections.Generic.List`1[[ModelMaker.DimensionedArrayValues, ModelMaker]], mscorlib",
                      "$values": []
                    },
                    "NonPrimaryInput": false,
                    "Max": "NaN",
                    "Min": "NaN",
                    "IsBalanceButNotCorkscrew": false,
                    "IsEditable": true,
                    "IsConstant": true,
                    "UniqueID": "25382f9f-0a05-483e-9be2-232eadb96428",
                    "Dimensions": {
                      "$type": "ModelMakerEngine.MMDimensions, ModelMakerEngine",
                      "$values": []
                    },
                    "EquationOBXInternal": "11997.92",
                    "NameOfGroup": "Inputs",
                    "EquationToParse": "11997.92",
                    "MostRecentExpectedUnitErrors": null,
                    "Units": {
                      "$id": "80",
                      "$type": "ModelMaker.Unit, ModelMaker",
                      "NumberFormatOverride": null,
                      "MatchAnything": false,
                      "ExternalRepresentation": "000 customers",
                      "ItemsOnTop": {
                        "$type": "System.Collections.Generic.List`1[[System.String, mscorlib]], mscorlib",
                        "$values": [
                          "000 CUSTOMERS"
                        ]
                      },
                      "ItemsOnBottom": {
                        "$type": "System.Collections.Generic.List`1[[System.String, mscorlib]], mscorlib",
                        "$values": []
                      },
                      "IsCurrency": false,
                      "ContainsSMU": false,
                      "IsDimensionless": false,
                      "InsertRowTotal": true,
                      "IgnoreWhenDeterminingExpectedUnits": false
                    },
                    "Name": "Number of metered households PR24",
                    "ReportLines": {
                      "$type": "ModelMaker.UndoableCollection`1[[ModelMakerEngine.IReportLine, ModelMakerEngine]], ModelMaker.Undo",
                      "$values": []
                    },
                    "IsOpeningBalance": false,
                    "ExternalLinks": {
                      "$type": "UINext.Collections.DeepObservableCollection`1[[ExternalLinks.IExternalDataLink, ExternalLinks]], UINext",
                      "$values": []
                    },
                    "HasUnits": true,
                    "UnitsValid": true,
                    "UnitsErrorMessage": "",
                    "IgnoreUnitIssues": false,
                    "IsPlaceholder": false,
                    "StandardName": 0,
                    "IsStandardNode": false,
                    "WarnMessage": null,
                    "StandardDescription": null,
                    "HasStandardDescription": false,
                    "HasStandardName": false,
                    "OptimisationNodePair": null,
                    "IsOptimisationNode": false,
                    "Actuals": null,
                    "UDFCode": null,
                    "AssociatedOptimisationNodes": null,
                    "CustomNamedRange": null,
                    "IsRowTotal": false,
                    "YPosition": 4,
                    "Parent": {
                      "$ref": "1"
                    },
                    "Visible": true,
                    "Font": null,
                    "AllowIncomingLinks": true,
                    "AllowOutgoingLinks": true,
                    "IncomingLinks": {
                      "$type": "System.Collections.ObjectModel.Collection`1[[ModelMaker.MMLink, ModelMaker]], mscorlib",
                      "$values": []
                    },
                    "OutgoingLinks": {
                      "$type": "System.Collections.ObjectModel.Collection`1[[ModelMaker.MMLink, ModelMaker]], mscorlib",
                      "$values": []
                    },
                    "Issues": null
                  },
                  {
                    "$id": "81",
                    "$type": "ModelMaker.VariableNode, ModelMaker",
                    "RowTotalDependent": null,
                    "PutCalculationOnReport": false,
                    "CalculateOnThisReport": null,
                    "PivotTableLink": null,
                    "ExcelNameName": "Number_of_unmetered_households_PR24",
                    "ExcelNameNames": {
                      "$type": "ModelMakerEngine.ExcelNameDictionary, ModelMakerEngine",
                      "$values": []
                    },
                    "NumberFormatOverride": null,
                    "HasOpeningBalanceFlag": false,
                    "OpeningBalanceFlagAppliedName": "",
                    "Deletable": true,
                    "Comment": "",
                    "HasSwitchSignLine": false,
                    "SwitchSignForReport": false,
                    "MultipleInputValues": {
                      "$type": "System.Collections.Generic.List`1[[ModelMaker.DimensionedArrayValues, ModelMaker]], mscorlib",
                      "$values": []
                    },
                    "NonPrimaryInput": false,
                    "Max": "NaN",
                    "Min": "NaN",
                    "IsBalanceButNotCorkscrew": false,
                    "IsEditable": true,
                    "IsConstant": true,
                    "UniqueID": "2ed551ec-8ec0-4b67-a2a8-572147b572f0",
                    "Dimensions": {
                      "$type": "ModelMakerEngine.MMDimensions, ModelMakerEngine",
                      "$values": []
                    },
                    "EquationOBXInternal": "6481.005",
                    "NameOfGroup": "Inputs",
                    "EquationToParse": "6481.005",
                    "MostRecentExpectedUnitErrors": null,
                    "Units": {
                      "$id": "82",
                      "$type": "ModelMaker.Unit, ModelMaker",
                      "NumberFormatOverride": null,
                      "MatchAnything": false,
                      "ExternalRepresentation": "000 customers",
                      "ItemsOnTop": {
                        "$type": "System.Collections.Generic.List`1[[System.String, mscorlib]], mscorlib",
                        "$values": [
                          "000 CUSTOMERS"
                        ]
                      },
                      "ItemsOnBottom": {
                        "$type": "System.Collections.Generic.List`1[[System.String, mscorlib]], mscorlib",
                        "$values": []
                      },
                      "IsCurrency": false,
                      "ContainsSMU": false,
                      "IsDimensionless": false,
                      "InsertRowTotal": true,
                      "IgnoreWhenDeterminingExpectedUnits": false
                    },
                    "Name": "Number of unmetered households PR24",
                    "ReportLines": {
                      "$type": "ModelMaker.UndoableCollection`1[[ModelMakerEngine.IReportLine, ModelMakerEngine]], ModelMaker.Undo",
                      "$values": []
                    },
                    "IsOpeningBalance": false,
                    "ExternalLinks": {
                      "$type": "UINext.Collections.DeepObservableCollection`1[[ExternalLinks.IExternalDataLink, ExternalLinks]], UINext",
                      "$values": []
                    },
                    "HasUnits": true,
                    "UnitsValid": true,
                    "UnitsErrorMessage": "",
                    "IgnoreUnitIssues": false,
                    "IsPlaceholder": false,
                    "StandardName": 0,
                    "IsStandardNode": false,
                    "WarnMessage": null,
                    "StandardDescription": null,
                    "HasStandardDescription": false,
                    "HasStandardName": false,
                    "OptimisationNodePair": null,
                    "IsOptimisationNode": false,
                    "Actuals": null,
                    "UDFCode": null,
                    "AssociatedOptimisationNodes": null,
                    "CustomNamedRange": null,
                    "IsRowTotal": false,
                    "YPosition": 5,
                    "Parent": {
                      "$ref": "1"
                    },
                    "Visible": true,
                    "Font": null,
                    "AllowIncomingLinks": true,
                    "AllowOutgoingLinks": true,
                    "IncomingLinks": {
                      "$type": "System.Collections.ObjectModel.Collection`1[[ModelMaker.MMLink, ModelMaker]], mscorlib",
                      "$values": []
                    },
                    "OutgoingLinks": {
                      "$type": "System.Collections.ObjectModel.Collection`1[[ModelMaker.MMLink, ModelMaker]], mscorlib",
                      "$values": []
                    },
                    "Issues": null
                  }
                ]
              },
              "AllowAddChildren": true,
              "AllowRemoveChildren": true,
              "IsImported": false,
              "IsChecksGroup": false,
              "IsAlertsGroup": false,
              "IsChecksAndAlertsGroup": false,
              "IsUnallocatedGroup": false,
              "IsInputsGroup": false,
              "IsFlag": false,
              "IsTimeAndFlagsGroup": false,
              "DimensionsAcross": {
                "$type": "ModelMakerEngine.MMDimensions, ModelMakerEngine",
                "$values": []
              },
              "TimeAxis": 0,
              "IndexInParent": -1,
              "Name": "Housing",
              "Parent": {
                "$ref": "1"
              },
              "Visible": true,
              "ToolTip": "",
              "OpeningBalanceFlagAppliedName": "",
              "AllowIncomingLinks": false,
              "AllowOutgoingLinks": false,
              "IncomingLinks": {
                "$type": "System.Collections.ObjectModel.Collection`1[[ModelMaker.MMLink, ModelMaker]], mscorlib",
                "$values": []
              },
              "OutgoingLinks": {
                "$type": "System.Collections.ObjectModel.Collection`1[[ModelMaker.MMLink, ModelMaker]], mscorlib",
                "$values": []
              },
              "Deletable": true,
              "Issues": null
            },
            {
              "$id": "83",
              "$type": "ModelMaker.GroupNode, ModelMaker",
              "TabOrHeaderColour": "",
              "Comment": "",
              "NameOfGroup": "Inputs",
              "YPosition": 8,
              "Folded": false,
              "Font": null,
              "Children": {
                "$type": "ModelMaker.GroupNodeChildCollection, ModelMaker",
                "$values": [
                  {
                    "$id": "84",
                    "$type": "ModelMaker.VariableNode, ModelMaker",
                    "RowTotalDependent": null,
                    "PutCalculationOnReport": false,
                    "CalculateOnThisReport": null,
                    "PivotTableLink": null,
                    "ExcelNameName": "Total_retail_revenue_PR19",
                    "ExcelNameNames": {
                      "$type": "ModelMakerEngine.ExcelNameDictionary, ModelMakerEngine",
                      "$values": []
                    },
                    "NumberFormatOverride": null,
                    "HasOpeningBalanceFlag": false,
                    "OpeningBalanceFlagAppliedName": "",
                    "Deletable": true,
                    "Comment": "",
                    "HasSwitchSignLine": false,
                    "SwitchSignForReport": false,
                    "MultipleInputValues": {
                      "$type": "System.Collections.Generic.List`1[[ModelMaker.DimensionedArrayValues, ModelMaker]], mscorlib",
                      "$values": []
                    },
                    "NonPrimaryInput": false,
                    "Max": "NaN",
                    "Min": "NaN",
                    "IsBalanceButNotCorkscrew": false,
                    "IsEditable": true,
                    "IsConstant": true,
                    "UniqueID": "2c4525a2-93ce-47c8-9e9f-a19db57b0b9c",
                    "Dimensions": {
                      "$type": "ModelMakerEngine.MMDimensions, ModelMakerEngine",
                      "$values": []
                    },
                    "EquationOBXInternal": "632.087",
                    "NameOfGroup": "Unallocated",
                    "EquationToParse": "632.087",
                    "MostRecentExpectedUnitErrors": null,
                    "Units": {
                      "$id": "85",
                      "$type": "ModelMaker.Unit, ModelMaker",
                      "NumberFormatOverride": null,
                      "MatchAnything": false,
                      "ExternalRepresentation": "£m",
                      "ItemsOnTop": {
                        "$type": "System.Collections.Generic.List`1[[System.String, mscorlib]], mscorlib",
                        "$values": [
                          "£M"
                        ]
                      },
                      "ItemsOnBottom": {
                        "$type": "System.Collections.Generic.List`1[[System.String, mscorlib]], mscorlib",
                        "$values": []
                      },
                      "IsCurrency": true,
                      "ContainsSMU": false,
                      "IsDimensionless": false,
                      "InsertRowTotal": true,
                      "IgnoreWhenDeterminingExpectedUnits": false
                    },
                    "Name": "Total retail revenue PR19",
                    "ReportLines": {
                      "$type": "ModelMaker.UndoableCollection`1[[ModelMakerEngine.IReportLine, ModelMakerEngine]], ModelMaker.Undo",
                      "$values": []
                    },
                    "IsOpeningBalance": false,
                    "ExternalLinks": {
                      "$type": "UINext.Collections.DeepObservableCollection`1[[ExternalLinks.IExternalDataLink, ExternalLinks]], UINext",
                      "$values": []
                    },
                    "HasUnits": true,
                    "UnitsValid": true,
                    "UnitsErrorMessage": "",
                    "IgnoreUnitIssues": false,
                    "IsPlaceholder": false,
                    "StandardName": 0,
                    "IsStandardNode": false,
                    "WarnMessage": null,
                    "StandardDescription": null,
                    "HasStandardDescription": false,
                    "HasStandardName": false,
                    "OptimisationNodePair": null,
                    "IsOptimisationNode": false,
                    "Actuals": null,
                    "UDFCode": null,
                    "AssociatedOptimisationNodes": null,
                    "CustomNamedRange": null,
                    "IsRowTotal": false,
                    "YPosition": 0,
                    "Parent": {
                      "$ref": "1"
                    },
                    "Visible": true,
                    "Font": null,
                    "AllowIncomingLinks": true,
                    "AllowOutgoingLinks": true,
                    "IncomingLinks": {
                      "$type": "System.Collections.ObjectModel.Collection`1[[ModelMaker.MMLink, ModelMaker]], mscorlib",
                      "$values": []
                    },
                    "OutgoingLinks": {
                      "$type": "System.Collections.ObjectModel.Collection`1[[ModelMaker.MMLink, ModelMaker]], mscorlib",
                      "$values": []
                    },
                    "Issues": null
                  },
                  {
                    "$id": "86",
                    "$type": "ModelMaker.VariableNode, ModelMaker",
                    "RowTotalDependent": null,
                    "PutCalculationOnReport": false,
                    "CalculateOnThisReport": null,
                    "PivotTableLink": null,
                    "ExcelNameName": "Total_retail_revenue_PR24",
                    "ExcelNameNames": {
                      "$type": "ModelMakerEngine.ExcelNameDictionary, ModelMakerEngine",
                      "$values": []
                    },
                    "NumberFormatOverride": null,
                    "HasOpeningBalanceFlag": false,
                    "OpeningBalanceFlagAppliedName": "",
                    "Deletable": true,
                    "Comment": "",
                    "HasSwitchSignLine": false,
                    "SwitchSignForReport": false,
                    "MultipleInputValues": {
                      "$type": "System.Collections.Generic.List`1[[ModelMaker.DimensionedArrayValues, ModelMaker]], mscorlib",
                      "$values": []
                    },
                    "NonPrimaryInput": false,
                    "Max": "NaN",
                    "Min": "NaN",
                    "IsBalanceButNotCorkscrew": false,
                    "IsEditable": true,
                    "IsConstant": true,
                    "UniqueID": "9078b97c-5d7a-4e72-9455-22c2ec6c01d1",
                    "Dimensions": {
                      "$type": "ModelMakerEngine.MMDimensions, ModelMakerEngine",
                      "$values": []
                    },
                    "EquationOBXInternal": "469.862",
                    "NameOfGroup": "Unallocated",
                    "EquationToParse": "469.862",
                    "MostRecentExpectedUnitErrors": null,
                    "Units": {
                      "$id": "87",
                      "$type": "ModelMaker.Unit, ModelMaker",
                      "NumberFormatOverride": null,
                      "MatchAnything": false,
                      "ExternalRepresentation": "£m",
                      "ItemsOnTop": {
                        "$type": "System.Collections.Generic.List`1[[System.String, mscorlib]], mscorlib",
                        "$values": [
                          "£M"
                        ]
                      },
                      "ItemsOnBottom": {
                        "$type": "System.Collections.Generic.List`1[[System.String, mscorlib]], mscorlib",
                        "$values": []
                      },
                      "IsCurrency": true,
                      "ContainsSMU": false,
                      "IsDimensionless": false,
                      "InsertRowTotal": true,
                      "IgnoreWhenDeterminingExpectedUnits": false
                    },
                    "Name": "Total retail revenue PR24",
                    "ReportLines": {
                      "$type": "ModelMaker.UndoableCollection`1[[ModelMakerEngine.IReportLine, ModelMakerEngine]], ModelMaker.Undo",
                      "$values": []
                    },
                    "IsOpeningBalance": false,
                    "ExternalLinks": {
                      "$type": "UINext.Collections.DeepObservableCollection`1[[ExternalLinks.IExternalDataLink, ExternalLinks]], UINext",
                      "$values": []
                    },
                    "HasUnits": true,
                    "UnitsValid": true,
                    "UnitsErrorMessage": "",
                    "IgnoreUnitIssues": false,
                    "IsPlaceholder": false,
                    "StandardName": 0,
                    "IsStandardNode": false,
                    "WarnMessage": null,
                    "StandardDescription": null,
                    "HasStandardDescription": false,
                    "HasStandardName": false,
                    "OptimisationNodePair": null,
                    "IsOptimisationNode": false,
                    "Actuals": null,
                    "UDFCode": null,
                    "AssociatedOptimisationNodes": null,
                    "CustomNamedRange": null,
                    "IsRowTotal": false,
                    "YPosition": 1,
                    "Parent": {
                      "$ref": "1"
                    },
                    "Visible": true,
                    "Font": null,
                    "AllowIncomingLinks": true,
                    "AllowOutgoingLinks": true,
                    "IncomingLinks": {
                      "$type": "System.Collections.ObjectModel.Collection`1[[ModelMaker.MMLink, ModelMaker]], mscorlib",
                      "$values": []
                    },
                    "OutgoingLinks": {
                      "$type": "System.Collections.ObjectModel.Collection`1[[ModelMaker.MMLink, ModelMaker]], mscorlib",
                      "$values": []
                    },
                    "Issues": null
                  }
                ]
              },
              "AllowAddChildren": true,
              "AllowRemoveChildren": true,
              "IsImported": false,
              "IsChecksGroup": false,
              "IsAlertsGroup": false,
              "IsChecksAndAlertsGroup": false,
              "IsUnallocatedGroup": false,
              "IsInputsGroup": false,
              "IsFlag": false,
              "IsTimeAndFlagsGroup": false,
              "DimensionsAcross": {
                "$type": "ModelMakerEngine.MMDimensions, ModelMakerEngine",
                "$values": []
              },
              "TimeAxis": 0,
              "IndexInParent": -1,
              "Name": "Cost to serve",
              "Parent": {
                "$ref": "1"
              },
              "Visible": true,
              "ToolTip": "",
              "OpeningBalanceFlagAppliedName": "",
              "AllowIncomingLinks": false,
              "AllowOutgoingLinks": false,
              "IncomingLinks": {
                "$type": "System.Collections.ObjectModel.Collection`1[[ModelMaker.MMLink, ModelMaker]], mscorlib",
                "$values": []
              },
              "OutgoingLinks": {
                "$type": "System.Collections.ObjectModel.Collection`1[[ModelMaker.MMLink, ModelMaker]], mscorlib",
                "$values": []
              },
              "Deletable": true,
              "Issues": null
            },
            {
              "$id": "88",
              "$type": "ModelMaker.GroupNode, ModelMaker",
              "TabOrHeaderColour": "",
              "Comment": "",
              "NameOfGroup": "Inputs",
              "YPosition": 9,
              "Folded": false,
              "Font": null,
              "Children": {
                "$type": "ModelMaker.GroupNodeChildCollection, ModelMaker",
                "$values": [
                  {
                    "$id": "89",
                    "$type": "ModelMaker.VariableNode, ModelMaker",
                    "RowTotalDependent": null,
                    "PutCalculationOnReport": false,
                    "CalculateOnThisReport": null,
                    "PivotTableLink": null,
                    "ExcelNameName": "Pre_inflation_base_expenditure_PR19",
                    "ExcelNameNames": {
                      "$type": "ModelMakerEngine.ExcelNameDictionary, ModelMakerEngine",
                      "$values": []
                    },
                    "NumberFormatOverride": null,
                    "HasOpeningBalanceFlag": false,
                    "OpeningBalanceFlagAppliedName": "",
                    "Deletable": true,
                    "Comment": "",
                    "HasSwitchSignLine": false,
                    "SwitchSignForReport": false,
                    "MultipleInputValues": null,
                    "NonPrimaryInput": false,
                    "Max": "NaN",
                    "Min": "NaN",
                    "IsBalanceButNotCorkscrew": false,
                    "IsEditable": true,
                    "IsConstant": true,
                    "UniqueID": "9eb7a53d-9f8a-4f6b-8d76-68a80b0d4b18",
                    "Dimensions": {
                      "$type": "ModelMakerEngine.MMDimensions, ModelMakerEngine",
                      "$values": []
                    },
                    "EquationOBXInternal": "100",
                    "NameOfGroup": "Unallocated",
                    "EquationToParse": "100",
                    "MostRecentExpectedUnitErrors": null,
                    "Units": {
                      "$id": "90",
                      "$type": "ModelMaker.Unit, ModelMaker",
                      "NumberFormatOverride": null,
                      "MatchAnything": false,
                      "ExternalRepresentation": "£m",
                      "ItemsOnTop": {
                        "$type": "System.Collections.Generic.List`1[[System.String, mscorlib]], mscorlib",
                        "$values": [
                          "£M"
                        ]
                      },
                      "ItemsOnBottom": {
                        "$type": "System.Collections.Generic.List`1[[System.String, mscorlib]], mscorlib",
                        "$values": []
                      },
                      "IsCurrency": true,
                      "ContainsSMU": false,
                      "IsDimensionless": false,
                      "InsertRowTotal": true,
                      "IgnoreWhenDeterminingExpectedUnits": false
                    },
                    "Name": "Pre-inflation base expenditure PR19",
                    "ReportLines": {
                      "$type": "ModelMaker.UndoableCollection`1[[ModelMakerEngine.IReportLine, ModelMakerEngine]], ModelMaker.Undo",
                      "$values": []
                    },
                    "IsOpeningBalance": false,
                    "ExternalLinks": {
                      "$type": "UINext.Collections.DeepObservableCollection`1[[ExternalLinks.IExternalDataLink, ExternalLinks]], UINext",
                      "$values": []
                    },
                    "HasUnits": true,
                    "UnitsValid": true,
                    "UnitsErrorMessage": "",
                    "IgnoreUnitIssues": false,
                    "IsPlaceholder": false,
                    "StandardName": 0,
                    "IsStandardNode": false,
                    "WarnMessage": null,
                    "StandardDescription": null,
                    "HasStandardDescription": false,
                    "HasStandardName": false,
                    "OptimisationNodePair": null,
                    "IsOptimisationNode": false,
                    "Actuals": null,
                    "UDFCode": null,
                    "AssociatedOptimisationNodes": null,
                    "CustomNamedRange": null,
                    "IsRowTotal": false,
                    "YPosition": 0,
                    "Parent": {
                      "$ref": "1"
                    },
                    "Visible": true,
                    "Font": null,
                    "AllowIncomingLinks": true,
                    "AllowOutgoingLinks": true,
                    "IncomingLinks": {
                      "$type": "System.Collections.ObjectModel.Collection`1[[ModelMaker.MMLink, ModelMaker]], mscorlib",
                      "$values": []
                    },
                    "OutgoingLinks": {
                      "$type": "System.Collections.ObjectModel.Collection`1[[ModelMaker.MMLink, ModelMaker]], mscorlib",
                      "$values": []
                    },
                    "Issues": null
                  },
                  {
                    "$id": "91",
                    "$type": "ModelMaker.VariableNode, ModelMaker",
                    "RowTotalDependent": null,
                    "PutCalculationOnReport": false,
                    "CalculateOnThisReport": null,
                    "PivotTableLink": null,
                    "ExcelNameName": "Base_expenditure_PR24",
                    "ExcelNameNames": {
                      "$type": "ModelMakerEngine.ExcelNameDictionary, ModelMakerEngine",
                      "$values": []
                    },
                    "NumberFormatOverride": null,
                    "HasOpeningBalanceFlag": false,
                    "OpeningBalanceFlagAppliedName": "",
                    "Deletable": true,
                    "Comment": "",
                    "HasSwitchSignLine": false,
                    "SwitchSignForReport": false,
                    "MultipleInputValues": null,
                    "NonPrimaryInput": false,
                    "Max": "NaN",
                    "Min": "NaN",
                    "IsBalanceButNotCorkscrew": false,
                    "IsEditable": true,
                    "IsConstant": true,
                    "UniqueID": "56b8807a-e5f7-47b2-9e4f-016b71fec669",
                    "Dimensions": {
                      "$type": "ModelMakerEngine.MMDimensions, ModelMakerEngine",
                      "$values": []
                    },
                    "EquationOBXInternal": "95",
                    "NameOfGroup": "Unallocated",
                    "EquationToParse": "95",
                    "MostRecentExpectedUnitErrors": null,
                    "Units": {
                      "$id": "92",
                      "$type": "ModelMaker.Unit, ModelMaker",
                      "NumberFormatOverride": null,
                      "MatchAnything": false,
                      "ExternalRepresentation": "£m",
                      "ItemsOnTop": {
                        "$type": "System.Collections.Generic.List`1[[System.String, mscorlib]], mscorlib",
                        "$values": [
                          "£M"
                        ]
                      },
                      "ItemsOnBottom": {
                        "$type": "System.Collections.Generic.List`1[[System.String, mscorlib]], mscorlib",
                        "$values": []
                      },
                      "IsCurrency": true,
                      "ContainsSMU": false,
                      "IsDimensionless": false,
                      "InsertRowTotal": true,
                      "IgnoreWhenDeterminingExpectedUnits": false
                    },
                    "Name": "Base expenditure PR24",
                    "ReportLines": {
                      "$type": "ModelMaker.UndoableCollection`1[[ModelMakerEngine.IReportLine, ModelMakerEngine]], ModelMaker.Undo",
                      "$values": []
                    },
                    "IsOpeningBalance": false,
                    "ExternalLinks": {
                      "$type": "UINext.Collections.DeepObservableCollection`1[[ExternalLinks.IExternalDataLink, ExternalLinks]], UINext",
                      "$values": []
                    },
                    "HasUnits": true,
                    "UnitsValid": true,
                    "UnitsErrorMessage": "",
                    "IgnoreUnitIssues": false,
                    "IsPlaceholder": false,
                    "StandardName": 0,
                    "IsStandardNode": false,
                    "WarnMessage": null,
                    "StandardDescription": null,
                    "HasStandardDescription": false,
                    "HasStandardName": false,
                    "OptimisationNodePair": null,
                    "IsOptimisationNode": false,
                    "Actuals": null,
                    "UDFCode": null,
                    "AssociatedOptimisationNodes": null,
                    "CustomNamedRange": null,
                    "IsRowTotal": false,
                    "YPosition": 1,
                    "Parent": {
                      "$ref": "1"
                    },
                    "Visible": true,
                    "Font": null,
                    "AllowIncomingLinks": true,
                    "AllowOutgoingLinks": true,
                    "IncomingLinks": {
                      "$type": "System.Collections.ObjectModel.Collection`1[[ModelMaker.MMLink, ModelMaker]], mscorlib",
                      "$values": []
                    },
                    "OutgoingLinks": {
                      "$type": "System.Collections.ObjectModel.Collection`1[[ModelMaker.MMLink, ModelMaker]], mscorlib",
                      "$values": []
                    },
                    "Issues": null
                  },
                  {
                    "$id": "93",
                    "$type": "ModelMaker.VariableNode, ModelMaker",
                    "RowTotalDependent": null,
                    "PutCalculationOnReport": false,
                    "CalculateOnThisReport": null,
                    "PivotTableLink": null,
                    "ExcelNameName": "Pre_inflation_storm_overflows_PR19",
                    "ExcelNameNames": {
                      "$type": "ModelMakerEngine.ExcelNameDictionary, ModelMakerEngine",
                      "$values": []
                    },
                    "NumberFormatOverride": null,
                    "HasOpeningBalanceFlag": false,
                    "OpeningBalanceFlagAppliedName": "",
                    "Deletable": true,
                    "Comment": "",
                    "HasSwitchSignLine": false,
                    "SwitchSignForReport": false,
                    "MultipleInputValues": null,
                    "NonPrimaryInput": false,
                    "Max": "NaN",
                    "Min": "NaN",
                    "IsBalanceButNotCorkscrew": false,
                    "IsEditable": true,
                    "IsConstant": true,
                    "UniqueID": "0a060f05-18d8-4280-8dee-a3861dc486a7",
                    "Dimensions": {
                      "$type": "ModelMakerEngine.MMDimensions, ModelMakerEngine",
                      "$values": []
                    },
                    "EquationOBXInternal": "10",
                    "NameOfGroup": "Unallocated",
                    "EquationToParse": "10",
                    "MostRecentExpectedUnitErrors": null,
                    "Units": {
                      "$id": "94",
                      "$type": "ModelMaker.Unit, ModelMaker",
                      "NumberFormatOverride": null,
                      "MatchAnything": false,
                      "ExternalRepresentation": "£m",
                      "ItemsOnTop": {
                        "$type": "System.Collections.Generic.List`1[[System.String, mscorlib]], mscorlib",
                        "$values": [
                          "£M"
                        ]
                      },
                      "ItemsOnBottom": {
                        "$type": "System.Collections.Generic.List`1[[System.String, mscorlib]], mscorlib",
                        "$values": []
                      },
                      "IsCurrency": true,
                      "ContainsSMU": false,
                      "IsDimensionless": false,
                      "InsertRowTotal": true,
                      "IgnoreWhenDeterminingExpectedUnits": false
                    },
                    "Name": "Pre-inflation storm overflows PR19",
                    "ReportLines": {
                      "$type": "ModelMaker.UndoableCollection`1[[ModelMakerEngine.IReportLine, ModelMakerEngine]], ModelMaker.Undo",
                      "$values": []
                    },
                    "IsOpeningBalance": false,
                    "ExternalLinks": {
                      "$type": "UINext.Collections.DeepObservableCollection`1[[ExternalLinks.IExternalDataLink, ExternalLinks]], UINext",
                      "$values": []
                    },
                    "HasUnits": true,
                    "UnitsValid": true,
                    "UnitsErrorMessage": "",
                    "IgnoreUnitIssues": false,
                    "IsPlaceholder": false,
                    "StandardName": 0,
                    "IsStandardNode": false,
                    "WarnMessage": null,
                    "StandardDescription": null,
                    "HasStandardDescription": false,
                    "HasStandardName": false,
                    "OptimisationNodePair": null,
                    "IsOptimisationNode": false,
                    "Actuals": null,
                    "UDFCode": null,
                    "AssociatedOptimisationNodes": null,
                    "CustomNamedRange": null,
                    "IsRowTotal": false,
                    "YPosition": 2,
                    "Parent": {
                      "$ref": "1"
                    },
                    "Visible": true,
                    "Font": null,
                    "AllowIncomingLinks": true,
                    "AllowOutgoingLinks": true,
                    "IncomingLinks": {
                      "$type": "System.Collections.ObjectModel.Collection`1[[ModelMaker.MMLink, ModelMaker]], mscorlib",
                      "$values": []
                    },
                    "OutgoingLinks": {
                      "$type": "System.Collections.ObjectModel.Collection`1[[ModelMaker.MMLink, ModelMaker]], mscorlib",
                      "$values": []
                    },
                    "Issues": null
                  },
                  {
                    "$id": "95",
                    "$type": "ModelMaker.VariableNode, ModelMaker",
                    "RowTotalDependent": null,
                    "PutCalculationOnReport": false,
                    "CalculateOnThisReport": null,
                    "PivotTableLink": null,
                    "ExcelNameName": "Storm_overflows_PR24",
                    "ExcelNameNames": {
                      "$type": "ModelMakerEngine.ExcelNameDictionary, ModelMakerEngine",
                      "$values": []
                    },
                    "NumberFormatOverride": null,
                    "HasOpeningBalanceFlag": false,
                    "OpeningBalanceFlagAppliedName": "",
                    "Deletable": true,
                    "Comment": "",
                    "HasSwitchSignLine": false,
                    "SwitchSignForReport": false,
                    "MultipleInputValues": null,
                    "NonPrimaryInput": false,
                    "Max": "NaN",
                    "Min": "NaN",
                    "IsBalanceButNotCorkscrew": false,
                    "IsEditable": true,
                    "IsConstant": true,
                    "UniqueID": "4debc847-8e4e-41f2-b2ea-2b1bead0af54",
                    "Dimensions": {
                      "$type": "ModelMakerEngine.MMDimensions, ModelMakerEngine",
                      "$values": []
                    },
                    "EquationOBXInternal": "20",
                    "NameOfGroup": "Unallocated",
                    "EquationToParse": "20",
                    "MostRecentExpectedUnitErrors": null,
                    "Units": {
                      "$id": "96",
                      "$type": "ModelMaker.Unit, ModelMaker",
                      "NumberFormatOverride": null,
                      "MatchAnything": false,
                      "ExternalRepresentation": "£m",
                      "ItemsOnTop": {
                        "$type": "System.Collections.Generic.List`1[[System.String, mscorlib]], mscorlib",
                        "$values": [
                          "£M"
                        ]
                      },
                      "ItemsOnBottom": {
                        "$type": "System.Collections.Generic.List`1[[System.String, mscorlib]], mscorlib",
                        "$values": []
                      },
                      "IsCurrency": true,
                      "ContainsSMU": false,
                      "IsDimensionless": false,
                      "InsertRowTotal": true,
                      "IgnoreWhenDeterminingExpectedUnits": false
                    },
                    "Name": "Storm overflows PR24",
                    "ReportLines": {
                      "$type": "ModelMaker.UndoableCollection`1[[ModelMakerEngine.IReportLine, ModelMakerEngine]], ModelMaker.Undo",
                      "$values": []
                    },
                    "IsOpeningBalance": false,
                    "ExternalLinks": {
                      "$type": "UINext.Collections.DeepObservableCollection`1[[ExternalLinks.IExternalDataLink, ExternalLinks]], UINext",
                      "$values": []
                    },
                    "HasUnits": true,
                    "UnitsValid": true,
                    "UnitsErrorMessage": "",
                    "IgnoreUnitIssues": false,
                    "IsPlaceholder": false,
                    "StandardName": 0,
                    "IsStandardNode": false,
                    "WarnMessage": null,
                    "StandardDescription": null,
                    "HasStandardDescription": false,
                    "HasStandardName": false,
                    "OptimisationNodePair": null,
                    "IsOptimisationNode": false,
                    "Actuals": null,
                    "UDFCode": null,
                    "AssociatedOptimisationNodes": null,
                    "CustomNamedRange": null,
                    "IsRowTotal": false,
                    "YPosition": 3,
                    "Parent": {
                      "$ref": "1"
                    },
                    "Visible": true,
                    "Font": null,
                    "AllowIncomingLinks": true,
                    "AllowOutgoingLinks": true,
                    "IncomingLinks": {
                      "$type": "System.Collections.ObjectModel.Collection`1[[ModelMaker.MMLink, ModelMaker]], mscorlib",
                      "$values": []
                    },
                    "OutgoingLinks": {
                      "$type": "System.Collections.ObjectModel.Collection`1[[ModelMaker.MMLink, ModelMaker]], mscorlib",
                      "$values": []
                    },
                    "Issues": null
                  },
                  {
                    "$id": "97",
                    "$type": "ModelMaker.VariableNode, ModelMaker",
                    "RowTotalDependent": null,
                    "PutCalculationOnReport": false,
                    "CalculateOnThisReport": null,
                    "PivotTableLink": null,
                    "ExcelNameName": "Pre_inflation_nutrient_removal_PR19",
                    "ExcelNameNames": {
                      "$type": "ModelMakerEngine.ExcelNameDictionary, ModelMakerEngine",
                      "$values": []
                    },
                    "NumberFormatOverride": null,
                    "HasOpeningBalanceFlag": false,
                    "OpeningBalanceFlagAppliedName": "",
                    "Deletable": true,
                    "Comment": "",
                    "HasSwitchSignLine": false,
                    "SwitchSignForReport": false,
                    "MultipleInputValues": null,
                    "NonPrimaryInput": false,
                    "Max": "NaN",
                    "Min": "NaN",
                    "IsBalanceButNotCorkscrew": false,
                    "IsEditable": true,
                    "IsConstant": true,
                    "UniqueID": "ef201084-f948-42af-b5ef-19a102ab21f7",
                    "Dimensions": {
                      "$type": "ModelMakerEngine.MMDimensions, ModelMakerEngine",
                      "$values": []
                    },
                    "EquationOBXInternal": "5",
                    "NameOfGroup": "Unallocated",
                    "EquationToParse": "5",
                    "MostRecentExpectedUnitErrors": null,
                    "Units": {
                      "$id": "98",
                      "$type": "ModelMaker.Unit, ModelMaker",
                      "NumberFormatOverride": null,
                      "MatchAnything": false,
                      "ExternalRepresentation": "£m",
                      "ItemsOnTop": {
                        "$type": "System.Collections.Generic.List`1[[System.String, mscorlib]], mscorlib",
                        "$values": [
                          "£M"
                        ]
                      },
                      "ItemsOnBottom": {
                        "$type": "System.Collections.Generic.List`1[[System.String, mscorlib]], mscorlib",
                        "$values": []
                      },
                      "IsCurrency": true,
                      "ContainsSMU": false,
                      "IsDimensionless": false,
                      "InsertRowTotal": true,
                      "IgnoreWhenDeterminingExpectedUnits": false
                    },
                    "Name": "Pre-inflation nutrient removal PR19",
                    "ReportLines": {
                      "$type": "ModelMaker.UndoableCollection`1[[ModelMakerEngine.IReportLine, ModelMakerEngine]], ModelMaker.Undo",
                      "$values": []
                    },
                    "IsOpeningBalance": false,
                    "ExternalLinks": {
                      "$type": "UINext.Collections.DeepObservableCollection`1[[ExternalLinks.IExternalDataLink, ExternalLinks]], UINext",
                      "$values": []
                    },
                    "HasUnits": true,
                    "UnitsValid": true,
                    "UnitsErrorMessage": "",
                    "IgnoreUnitIssues": false,
                    "IsPlaceholder": false,
                    "StandardName": 0,
                    "IsStandardNode": false,
                    "WarnMessage": null,
                    "StandardDescription": null,
                    "HasStandardDescription": false,
                    "HasStandardName": false,
                    "OptimisationNodePair": null,
                    "IsOptimisationNode": false,
                    "Actuals": null,
                    "UDFCode": null,
                    "AssociatedOptimisationNodes": null,
                    "CustomNamedRange": null,
                    "IsRowTotal": false,
                    "YPosition": 4,
                    "Parent": {
                      "$ref": "1"
                    },
                    "Visible": true,
                    "Font": null,
                    "AllowIncomingLinks": true,
                    "AllowOutgoingLinks": true,
                    "IncomingLinks": {
                      "$type": "System.Collections.ObjectModel.Collection`1[[ModelMaker.MMLink, ModelMaker]], mscorlib",
                      "$values": []
                    },
                    "OutgoingLinks": {
                      "$type": "System.Collections.ObjectModel.Collection`1[[ModelMaker.MMLink, ModelMaker]], mscorlib",
                      "$values": []
                    },
                    "Issues": null
                  },
                  {
                    "$id": "99",
                    "$type": "ModelMaker.VariableNode, ModelMaker",
                    "RowTotalDependent": null,
                    "PutCalculationOnReport": false,
                    "CalculateOnThisReport": null,
                    "PivotTableLink": null,
                    "ExcelNameName": "Nutrient_removal_PR24",
                    "ExcelNameNames": {
                      "$type": "ModelMakerEngine.ExcelNameDictionary, ModelMakerEngine",
                      "$values": []
                    },
                    "NumberFormatOverride": null,
                    "HasOpeningBalanceFlag": false,
                    "OpeningBalanceFlagAppliedName": "",
                    "Deletable": true,
                    "Comment": "",
                    "HasSwitchSignLine": false,
                    "SwitchSignForReport": false,
                    "MultipleInputValues": null,
                    "NonPrimaryInput": false,
                    "Max": "NaN",
                    "Min": "NaN",
                    "IsBalanceButNotCorkscrew": false,
                    "IsEditable": true,
                    "IsConstant": true,
                    "UniqueID": "4092d27d-fb4e-4c3a-9a4c-264cd41c51c2",
                    "Dimensions": {
                      "$type": "ModelMakerEngine.MMDimensions, ModelMakerEngine",
                      "$values": []
                    },
                    "EquationOBXInternal": "25",
                    "NameOfGroup": "Unallocated",
                    "EquationToParse": "25",
                    "MostRecentExpectedUnitErrors": null,
                    "Units": {
                      "$id": "100",
                      "$type": "ModelMaker.Unit, ModelMaker",
                      "NumberFormatOverride": null,
                      "MatchAnything": false,
                      "ExternalRepresentation": "£m",
                      "ItemsOnTop": {
                        "$type": "System.Collections.Generic.List`1[[System.String, mscorlib]], mscorlib",
                        "$values": [
                          "£M"
                        ]
                      },
                      "ItemsOnBottom": {
                        "$type": "System.Collections.Generic.List`1[[System.String, mscorlib]], mscorlib",
                        "$values": []
                      },
                      "IsCurrency": true,
                      "ContainsSMU": false,
                      "IsDimensionless": false,
                      "InsertRowTotal": true,
                      "IgnoreWhenDeterminingExpectedUnits": false
                    },
                    "Name": "Nutrient removal PR24",
                    "ReportLines": {
                      "$type": "ModelMaker.UndoableCollection`1[[ModelMakerEngine.IReportLine, ModelMakerEngine]], ModelMaker.Undo",
                      "$values": []
                    },
                    "IsOpeningBalance": false,
                    "ExternalLinks": {
                      "$type": "UINext.Collections.DeepObservableCollection`1[[ExternalLinks.IExternalDataLink, ExternalLinks]], UINext",
                      "$values": []
                    },
                    "HasUnits": true,
                    "UnitsValid": true,
                    "UnitsErrorMessage": "",
                    "IgnoreUnitIssues": false,
                    "IsPlaceholder": false,
                    "StandardName": 0,
                    "IsStandardNode": false,
                    "WarnMessage": null,
                    "StandardDescription": null,
                    "HasStandardDescription": false,
                    "HasStandardName": false,
                    "OptimisationNodePair": null,
                    "IsOptimisationNode": false,
                    "Actuals": null,
                    "UDFCode": null,
                    "AssociatedOptimisationNodes": null,
                    "CustomNamedRange": null,
                    "IsRowTotal": false,
                    "YPosition": 5,
                    "Parent": {
                      "$ref": "1"
                    },
                    "Visible": true,
                    "Font": null,
                    "AllowIncomingLinks": true,
                    "AllowOutgoingLinks": true,
                    "IncomingLinks": {
                      "$type": "System.Collections.ObjectModel.Collection`1[[ModelMaker.MMLink, ModelMaker]], mscorlib",
                      "$values": []
                    },
                    "OutgoingLinks": {
                      "$type": "System.Collections.ObjectModel.Collection`1[[ModelMaker.MMLink, ModelMaker]], mscorlib",
                      "$values": []
                    },
                    "Issues": null
                  },
                  {
                    "$id": "101",
                    "$type": "ModelMaker.VariableNode, ModelMaker",
                    "RowTotalDependent": null,
                    "PutCalculationOnReport": false,
                    "CalculateOnThisReport": null,
                    "PivotTableLink": null,
                    "ExcelNameName": "Pre_inflation_resilience_PR19",
                    "ExcelNameNames": {
                      "$type": "ModelMakerEngine.ExcelNameDictionary, ModelMakerEngine",
                      "$values": []
                    },
                    "NumberFormatOverride": null,
                    "HasOpeningBalanceFlag": false,
                    "OpeningBalanceFlagAppliedName": "",
                    "Deletable": true,
                    "Comment": "",
                    "HasSwitchSignLine": false,
                    "SwitchSignForReport": false,
                    "MultipleInputValues": null,
                    "NonPrimaryInput": false,
                    "Max": "NaN",
                    "Min": "NaN",
                    "IsBalanceButNotCorkscrew": false,
                    "IsEditable": true,
                    "IsConstant": true,
                    "UniqueID": "ffc13c42-2233-4049-840c-12462545fa72",
                    "Dimensions": {
                      "$type": "ModelMakerEngine.MMDimensions, ModelMakerEngine",
                      "$values": []
                    },
                    "EquationOBXInternal": "2",
                    "NameOfGroup": "Breakdown by costs.Cost proportions",
                    "EquationToParse": "2",
                    "MostRecentExpectedUnitErrors": null,
                    "Units": {
                      "$id": "102",
                      "$type": "ModelMaker.Unit, ModelMaker",
                      "NumberFormatOverride": null,
                      "MatchAnything": false,
                      "ExternalRepresentation": "£m",
                      "ItemsOnTop": {
                        "$type": "System.Collections.Generic.List`1[[System.String, mscorlib]], mscorlib",
                        "$values": [
                          "£m"
                        ]
                      },
                      "ItemsOnBottom": {
                        "$type": "System.Collections.Generic.List`1[[System.String, mscorlib]], mscorlib",
                        "$values": []
                      },
                      "IsCurrency": true,
                      "ContainsSMU": false,
                      "IsDimensionless": false,
                      "InsertRowTotal": true,
                      "IgnoreWhenDeterminingExpectedUnits": false
                    },
                    "Name": "Pre-inflation resilience PR19",
                    "ReportLines": {
                      "$type": "ModelMaker.UndoableCollection`1[[ModelMakerEngine.IReportLine, ModelMakerEngine]], ModelMaker.Undo",
                      "$values": []
                    },
                    "IsOpeningBalance": false,
                    "ExternalLinks": {
                      "$type": "UINext.Collections.DeepObservableCollection`1[[ExternalLinks.IExternalDataLink, ExternalLinks]], UINext",
                      "$values": []
                    },
                    "HasUnits": true,
                    "UnitsValid": true,
                    "UnitsErrorMessage": "",
                    "IgnoreUnitIssues": false,
                    "IsPlaceholder": false,
                    "StandardName": 0,
                    "IsStandardNode": false,
                    "WarnMessage": null,
                    "StandardDescription": null,
                    "HasStandardDescription": false,
                    "HasStandardName": false,
                    "OptimisationNodePair": null,
                    "IsOptimisationNode": false,
                    "Actuals": null,
                    "UDFCode": null,
                    "AssociatedOptimisationNodes": null,
                    "CustomNamedRange": null,
                    "IsRowTotal": false,
                    "YPosition": 6,
                    "Parent": {
                      "$ref": "1"
                    },
                    "Visible": true,
                    "Font": null,
                    "AllowIncomingLinks": true,
                    "AllowOutgoingLinks": true,
                    "IncomingLinks": {
                      "$type": "System.Collections.ObjectModel.Collection`1[[ModelMaker.MMLink, ModelMaker]], mscorlib",
                      "$values": []
                    },
                    "OutgoingLinks": {
                      "$type": "System.Collections.ObjectModel.Collection`1[[ModelMaker.MMLink, ModelMaker]], mscorlib",
                      "$values": []
                    },
                    "Issues": null
                  },
                  {
                    "$id": "103",
                    "$type": "ModelMaker.VariableNode, ModelMaker",
                    "RowTotalDependent": null,
                    "PutCalculationOnReport": false,
                    "CalculateOnThisReport": null,
                    "PivotTableLink": null,
                    "ExcelNameName": "Resilience_PR24",
                    "ExcelNameNames": {
                      "$type": "ModelMakerEngine.ExcelNameDictionary, ModelMakerEngine",
                      "$values": []
                    },
                    "NumberFormatOverride": null,
                    "HasOpeningBalanceFlag": false,
                    "OpeningBalanceFlagAppliedName": "",
                    "Deletable": true,
                    "Comment": "",
                    "HasSwitchSignLine": false,
                    "SwitchSignForReport": false,
                    "MultipleInputValues": null,
                    "NonPrimaryInput": false,
                    "Max": "NaN",
                    "Min": "NaN",
                    "IsBalanceButNotCorkscrew": false,
                    "IsEditable": true,
                    "IsConstant": true,
                    "UniqueID": "e5e59e0b-a5b0-49b1-85ee-173f95339a32",
                    "Dimensions": {
                      "$type": "ModelMakerEngine.MMDimensions, ModelMakerEngine",
                      "$values": []
                    },
                    "EquationOBXInternal": "50",
                    "NameOfGroup": "Breakdown by costs.Cost proportions",
                    "EquationToParse": "50",
                    "MostRecentExpectedUnitErrors": null,
                    "Units": {
                      "$id": "104",
                      "$type": "ModelMaker.Unit, ModelMaker",
                      "NumberFormatOverride": null,
                      "MatchAnything": false,
                      "ExternalRepresentation": "£m",
                      "ItemsOnTop": {
                        "$type": "System.Collections.Generic.List`1[[System.String, mscorlib]], mscorlib",
                        "$values": [
                          "£m"
                        ]
                      },
                      "ItemsOnBottom": {
                        "$type": "System.Collections.Generic.List`1[[System.String, mscorlib]], mscorlib",
                        "$values": []
                      },
                      "IsCurrency": true,
                      "ContainsSMU": false,
                      "IsDimensionless": false,
                      "InsertRowTotal": true,
                      "IgnoreWhenDeterminingExpectedUnits": false
                    },
                    "Name": "Resilience PR24",
                    "ReportLines": {
                      "$type": "ModelMaker.UndoableCollection`1[[ModelMakerEngine.IReportLine, ModelMakerEngine]], ModelMaker.Undo",
                      "$values": []
                    },
                    "IsOpeningBalance": false,
                    "ExternalLinks": {
                      "$type": "UINext.Collections.DeepObservableCollection`1[[ExternalLinks.IExternalDataLink, ExternalLinks]], UINext",
                      "$values": []
                    },
                    "HasUnits": true,
                    "UnitsValid": true,
                    "UnitsErrorMessage": "",
                    "IgnoreUnitIssues": false,
                    "IsPlaceholder": false,
                    "StandardName": 0,
                    "IsStandardNode": false,
                    "WarnMessage": null,
                    "StandardDescription": null,
                    "HasStandardDescription": false,
                    "HasStandardName": false,
                    "OptimisationNodePair": null,
                    "IsOptimisationNode": false,
                    "Actuals": null,
                    "UDFCode": null,
                    "AssociatedOptimisationNodes": null,
                    "CustomNamedRange": null,
                    "IsRowTotal": false,
                    "YPosition": 7,
                    "Parent": {
                      "$ref": "1"
                    },
                    "Visible": true,
                    "Font": null,
                    "AllowIncomingLinks": true,
                    "AllowOutgoingLinks": true,
                    "IncomingLinks": {
                      "$type": "System.Collections.ObjectModel.Collection`1[[ModelMaker.MMLink, ModelMaker]], mscorlib",
                      "$values": []
                    },
                    "OutgoingLinks": {
                      "$type": "System.Collections.ObjectModel.Collection`1[[ModelMaker.MMLink, ModelMaker]], mscorlib",
                      "$values": []
                    },
                    "Issues": null
                  },
                  {
                    "$id": "105",
                    "$type": "ModelMaker.VariableNode, ModelMaker",
                    "RowTotalDependent": null,
                    "PutCalculationOnReport": false,
                    "CalculateOnThisReport": null,
                    "PivotTableLink": null,
                    "ExcelNameName": "Pre_inflation_net_zero_PR19",
                    "ExcelNameNames": {
                      "$type": "ModelMakerEngine.ExcelNameDictionary, ModelMakerEngine",
                      "$values": []
                    },
                    "NumberFormatOverride": null,
                    "HasOpeningBalanceFlag": false,
                    "OpeningBalanceFlagAppliedName": "",
                    "Deletable": true,
                    "Comment": "",
                    "HasSwitchSignLine": false,
                    "SwitchSignForReport": false,
                    "MultipleInputValues": {
                      "$type": "System.Collections.Generic.List`1[[ModelMaker.DimensionedArrayValues, ModelMaker]], mscorlib",
                      "$values": [
                        {
                          "$id": "106",
                          "$type": "ModelMaker.DimensionedArrayValues, ModelMaker",
                          "Elements": {
                            "$type": "ModelMakerEngine.MMElements, ModelMakerEngine",
                            "$values": []
                          },
                          "Values": {
                            "$type": "System.Collections.Generic.List`1[[System.Object, mscorlib]], mscorlib",
                            "$values": [
                              null,
                              null,
                              null,
                              null,
                              null,
                              null,
                              null,
                              null,
                              null,
                              null,
                              null
                            ]
                          }
                        }
                      ]
                    },
                    "NonPrimaryInput": false,
                    "Max": "NaN",
                    "Min": "NaN",
                    "IsBalanceButNotCorkscrew": false,
                    "IsEditable": true,
                    "IsConstant": true,
                    "UniqueID": "5fa31710-7bc2-4732-b9ed-7fc3b99f419a",
                    "Dimensions": {
                      "$type": "ModelMakerEngine.MMDimensions, ModelMakerEngine",
                      "$values": []
                    },
                    "EquationOBXInternal": "{,,,,,,,,,,}",
                    "NameOfGroup": "Breakdown by costs.Cost proportions",
                    "EquationToParse": "{,,,,,,,,,,}",
                    "MostRecentExpectedUnitErrors": null,
                    "Units": {
                      "$id": "107",
                      "$type": "ModelMaker.Unit, ModelMaker",
                      "NumberFormatOverride": null,
                      "MatchAnything": false,
                      "ExternalRepresentation": "£m",
                      "ItemsOnTop": {
                        "$type": "System.Collections.Generic.List`1[[System.String, mscorlib]], mscorlib",
                        "$values": [
                          "£m"
                        ]
                      },
                      "ItemsOnBottom": {
                        "$type": "System.Collections.Generic.List`1[[System.String, mscorlib]], mscorlib",
                        "$values": []
                      },
                      "IsCurrency": true,
                      "ContainsSMU": false,
                      "IsDimensionless": false,
                      "InsertRowTotal": true,
                      "IgnoreWhenDeterminingExpectedUnits": false
                    },
                    "Name": "Pre-inflation net zero PR19",
                    "ReportLines": {
                      "$type": "ModelMaker.UndoableCollection`1[[ModelMakerEngine.IReportLine, ModelMakerEngine]], ModelMaker.Undo",
                      "$values": []
                    },
                    "IsOpeningBalance": false,
                    "ExternalLinks": {
                      "$type": "UINext.Collections.DeepObservableCollection`1[[ExternalLinks.IExternalDataLink, ExternalLinks]], UINext",
                      "$values": []
                    },
                    "HasUnits": true,
                    "UnitsValid": true,
                    "UnitsErrorMessage": "",
                    "IgnoreUnitIssues": false,
                    "IsPlaceholder": false,
                    "StandardName": 0,
                    "IsStandardNode": false,
                    "WarnMessage": null,
                    "StandardDescription": null,
                    "HasStandardDescription": false,
                    "HasStandardName": false,
                    "OptimisationNodePair": null,
                    "IsOptimisationNode": false,
                    "Actuals": null,
                    "UDFCode": null,
                    "AssociatedOptimisationNodes": null,
                    "CustomNamedRange": null,
                    "IsRowTotal": false,
                    "YPosition": 8,
                    "Parent": {
                      "$ref": "1"
                    },
                    "Visible": true,
                    "Font": null,
                    "AllowIncomingLinks": true,
                    "AllowOutgoingLinks": true,
                    "IncomingLinks": {
                      "$type": "System.Collections.ObjectModel.Collection`1[[ModelMaker.MMLink, ModelMaker]], mscorlib",
                      "$values": []
                    },
                    "OutgoingLinks": {
                      "$type": "System.Collections.ObjectModel.Collection`1[[ModelMaker.MMLink, ModelMaker]], mscorlib",
                      "$values": []
                    },
                    "Issues": null
                  },
                  {
                    "$id": "108",
                    "$type": "ModelMaker.VariableNode, ModelMaker",
                    "RowTotalDependent": null,
                    "PutCalculationOnReport": false,
                    "CalculateOnThisReport": null,
                    "PivotTableLink": null,
                    "ExcelNameName": "Net_zero_PR24",
                    "ExcelNameNames": {
                      "$type": "ModelMakerEngine.ExcelNameDictionary, ModelMakerEngine",
                      "$values": []
                    },
                    "NumberFormatOverride": null,
                    "HasOpeningBalanceFlag": false,
                    "OpeningBalanceFlagAppliedName": "",
                    "Deletable": true,
                    "Comment": "",
                    "HasSwitchSignLine": false,
                    "SwitchSignForReport": false,
                    "MultipleInputValues": {
                      "$type": "System.Collections.Generic.List`1[[ModelMaker.DimensionedArrayValues, ModelMaker]], mscorlib",
                      "$values": [
                        {
                          "$id": "109",
                          "$type": "ModelMaker.DimensionedArrayValues, ModelMaker",
                          "Elements": {
                            "$type": "ModelMakerEngine.MMElements, ModelMakerEngine",
                            "$values": []
                          },
                          "Values": {
                            "$type": "System.Collections.Generic.List`1[[System.Object, mscorlib]], mscorlib",
                            "$values": [
                              null,
                              null,
                              null,
                              null,
                              null,
                              null,
                              null,
                              null,
                              null,
                              null,
                              null
                            ]
                          }
                        }
                      ]
                    },
                    "NonPrimaryInput": false,
                    "Max": "NaN",
                    "Min": "NaN",
                    "IsBalanceButNotCorkscrew": false,
                    "IsEditable": true,
                    "IsConstant": true,
                    "UniqueID": "fe3452d2-882e-4a60-857f-34caebe7438b",
                    "Dimensions": {
                      "$type": "ModelMakerEngine.MMDimensions, ModelMakerEngine",
                      "$values": []
                    },
                    "EquationOBXInternal": "{,,,,,,,,,,}",
                    "NameOfGroup": "Breakdown by costs.Cost proportions",
                    "EquationToParse": "{,,,,,,,,,,}",
                    "MostRecentExpectedUnitErrors": null,
                    "Units": {
                      "$id": "110",
                      "$type": "ModelMaker.Unit, ModelMaker",
                      "NumberFormatOverride": null,
                      "MatchAnything": false,
                      "ExternalRepresentation": "£m",
                      "ItemsOnTop": {
                        "$type": "System.Collections.Generic.List`1[[System.String, mscorlib]], mscorlib",
                        "$values": [
                          "£m"
                        ]
                      },
                      "ItemsOnBottom": {
                        "$type": "System.Collections.Generic.List`1[[System.String, mscorlib]], mscorlib",
                        "$values": []
                      },
                      "IsCurrency": true,
                      "ContainsSMU": false,
                      "IsDimensionless": false,
                      "InsertRowTotal": true,
                      "IgnoreWhenDeterminingExpectedUnits": false
                    },
                    "Name": "Net zero PR24",
                    "ReportLines": {
                      "$type": "ModelMaker.UndoableCollection`1[[ModelMakerEngine.IReportLine, ModelMakerEngine]], ModelMaker.Undo",
                      "$values": []
                    },
                    "IsOpeningBalance": false,
                    "ExternalLinks": {
                      "$type": "UINext.Collections.DeepObservableCollection`1[[ExternalLinks.IExternalDataLink, ExternalLinks]], UINext",
                      "$values": []
                    },
                    "HasUnits": true,
                    "UnitsValid": true,
                    "UnitsErrorMessage": "",
                    "IgnoreUnitIssues": false,
                    "IsPlaceholder": false,
                    "StandardName": 0,
                    "IsStandardNode": false,
                    "WarnMessage": null,
                    "StandardDescription": null,
                    "HasStandardDescription": false,
                    "HasStandardName": false,
                    "OptimisationNodePair": null,
                    "IsOptimisationNode": false,
                    "Actuals": null,
                    "UDFCode": null,
                    "AssociatedOptimisationNodes": null,
                    "CustomNamedRange": null,
                    "IsRowTotal": false,
                    "YPosition": 9,
                    "Parent": {
                      "$ref": "1"
                    },
                    "Visible": true,
                    "Font": null,
                    "AllowIncomingLinks": true,
                    "AllowOutgoingLinks": true,
                    "IncomingLinks": {
                      "$type": "System.Collections.ObjectModel.Collection`1[[ModelMaker.MMLink, ModelMaker]], mscorlib",
                      "$values": []
                    },
                    "OutgoingLinks": {
                      "$type": "System.Collections.ObjectModel.Collection`1[[ModelMaker.MMLink, ModelMaker]], mscorlib",
                      "$values": []
                    },
                    "Issues": null
                  },
                  {
                    "$id": "111",
                    "$type": "ModelMaker.VariableNode, ModelMaker",
                    "RowTotalDependent": null,
                    "PutCalculationOnReport": false,
                    "CalculateOnThisReport": null,
                    "PivotTableLink": null,
                    "ExcelNameName": "Pre_inflation_WRMP_PR19",
                    "ExcelNameNames": {
                      "$type": "ModelMakerEngine.ExcelNameDictionary, ModelMakerEngine",
                      "$values": []
                    },
                    "NumberFormatOverride": null,
                    "HasOpeningBalanceFlag": false,
                    "OpeningBalanceFlagAppliedName": "",
                    "Deletable": true,
                    "Comment": "",
                    "HasSwitchSignLine": false,
                    "SwitchSignForReport": false,
                    "MultipleInputValues": null,
                    "NonPrimaryInput": false,
                    "Max": "NaN",
                    "Min": "NaN",
                    "IsBalanceButNotCorkscrew": false,
                    "IsEditable": true,
                    "IsConstant": true,
                    "UniqueID": "d1755e44-33a0-43d4-84f9-86b70fd7f092",
                    "Dimensions": {
                      "$type": "ModelMakerEngine.MMDimensions, ModelMakerEngine",
                      "$values": []
                    },
                    "EquationOBXInternal": "1",
                    "NameOfGroup": "Unallocated",
                    "EquationToParse": "1",
                    "MostRecentExpectedUnitErrors": null,
                    "Units": {
                      "$id": "112",
                      "$type": "ModelMaker.Unit, ModelMaker",
                      "NumberFormatOverride": null,
                      "MatchAnything": false,
                      "ExternalRepresentation": "£m",
                      "ItemsOnTop": {
                        "$type": "System.Collections.Generic.List`1[[System.String, mscorlib]], mscorlib",
                        "$values": [
                          "£M"
                        ]
                      },
                      "ItemsOnBottom": {
                        "$type": "System.Collections.Generic.List`1[[System.String, mscorlib]], mscorlib",
                        "$values": []
                      },
                      "IsCurrency": true,
                      "ContainsSMU": false,
                      "IsDimensionless": false,
                      "InsertRowTotal": true,
                      "IgnoreWhenDeterminingExpectedUnits": false
                    },
                    "Name": "Pre-inflation WRMP PR19",
                    "ReportLines": {
                      "$type": "ModelMaker.UndoableCollection`1[[ModelMakerEngine.IReportLine, ModelMakerEngine]], ModelMaker.Undo",
                      "$values": []
                    },
                    "IsOpeningBalance": false,
                    "ExternalLinks": {
                      "$type": "UINext.Collections.DeepObservableCollection`1[[ExternalLinks.IExternalDataLink, ExternalLinks]], UINext",
                      "$values": []
                    },
                    "HasUnits": true,
                    "UnitsValid": true,
                    "UnitsErrorMessage": "",
                    "IgnoreUnitIssues": false,
                    "IsPlaceholder": false,
                    "StandardName": 0,
                    "IsStandardNode": false,
                    "WarnMessage": null,
                    "StandardDescription": null,
                    "HasStandardDescription": false,
                    "HasStandardName": false,
                    "OptimisationNodePair": null,
                    "IsOptimisationNode": false,
                    "Actuals": null,
                    "UDFCode": null,
                    "AssociatedOptimisationNodes": null,
                    "CustomNamedRange": null,
                    "IsRowTotal": false,
                    "YPosition": 10,
                    "Parent": {
                      "$ref": "1"
                    },
                    "Visible": true,
                    "Font": null,
                    "AllowIncomingLinks": true,
                    "AllowOutgoingLinks": true,
                    "IncomingLinks": {
                      "$type": "System.Collections.ObjectModel.Collection`1[[ModelMaker.MMLink, ModelMaker]], mscorlib",
                      "$values": []
                    },
                    "OutgoingLinks": {
                      "$type": "System.Collections.ObjectModel.Collection`1[[ModelMaker.MMLink, ModelMaker]], mscorlib",
                      "$values": []
                    },
                    "Issues": null
                  },
                  {
                    "$id": "113",
                    "$type": "ModelMaker.VariableNode, ModelMaker",
                    "RowTotalDependent": null,
                    "PutCalculationOnReport": false,
                    "CalculateOnThisReport": null,
                    "PivotTableLink": null,
                    "ExcelNameName": "WRMP_PR24",
                    "ExcelNameNames": {
                      "$type": "ModelMakerEngine.ExcelNameDictionary, ModelMakerEngine",
                      "$values": []
                    },
                    "NumberFormatOverride": null,
                    "HasOpeningBalanceFlag": false,
                    "OpeningBalanceFlagAppliedName": "",
                    "Deletable": true,
                    "Comment": "",
                    "HasSwitchSignLine": false,
                    "SwitchSignForReport": false,
                    "MultipleInputValues": null,
                    "NonPrimaryInput": false,
                    "Max": "NaN",
                    "Min": "NaN",
                    "IsBalanceButNotCorkscrew": false,
                    "IsEditable": true,
                    "IsConstant": true,
                    "UniqueID": "f958d088-11a4-480f-9d7c-f66a61bd4c83",
                    "Dimensions": {
                      "$type": "ModelMakerEngine.MMDimensions, ModelMakerEngine",
                      "$values": []
                    },
                    "EquationOBXInternal": "100",
                    "NameOfGroup": "Unallocated",
                    "EquationToParse": "100",
                    "MostRecentExpectedUnitErrors": null,
                    "Units": {
                      "$id": "114",
                      "$type": "ModelMaker.Unit, ModelMaker",
                      "NumberFormatOverride": null,
                      "MatchAnything": false,
                      "ExternalRepresentation": "£m",
                      "ItemsOnTop": {
                        "$type": "System.Collections.Generic.List`1[[System.String, mscorlib]], mscorlib",
                        "$values": [
                          "£M"
                        ]
                      },
                      "ItemsOnBottom": {
                        "$type": "System.Collections.Generic.List`1[[System.String, mscorlib]], mscorlib",
                        "$values": []
                      },
                      "IsCurrency": true,
                      "ContainsSMU": false,
                      "IsDimensionless": false,
                      "InsertRowTotal": true,
                      "IgnoreWhenDeterminingExpectedUnits": false
                    },
                    "Name": "WRMP PR24",
                    "ReportLines": {
                      "$type": "ModelMaker.UndoableCollection`1[[ModelMakerEngine.IReportLine, ModelMakerEngine]], ModelMaker.Undo",
                      "$values": []
                    },
                    "IsOpeningBalance": false,
                    "ExternalLinks": {
                      "$type": "UINext.Collections.DeepObservableCollection`1[[ExternalLinks.IExternalDataLink, ExternalLinks]], UINext",
                      "$values": []
                    },
                    "HasUnits": true,
                    "UnitsValid": true,
                    "UnitsErrorMessage": "",
                    "IgnoreUnitIssues": false,
                    "IsPlaceholder": false,
                    "StandardName": 0,
                    "IsStandardNode": false,
                    "WarnMessage": null,
                    "StandardDescription": null,
                    "HasStandardDescription": false,
                    "HasStandardName": false,
                    "OptimisationNodePair": null,
                    "IsOptimisationNode": false,
                    "Actuals": null,
                    "UDFCode": null,
                    "AssociatedOptimisationNodes": null,
                    "CustomNamedRange": null,
                    "IsRowTotal": false,
                    "YPosition": 11,
                    "Parent": {
                      "$ref": "1"
                    },
                    "Visible": true,
                    "Font": null,
                    "AllowIncomingLinks": true,
                    "AllowOutgoingLinks": true,
                    "IncomingLinks": {
                      "$type": "System.Collections.ObjectModel.Collection`1[[ModelMaker.MMLink, ModelMaker]], mscorlib",
                      "$values": []
                    },
                    "OutgoingLinks": {
                      "$type": "System.Collections.ObjectModel.Collection`1[[ModelMaker.MMLink, ModelMaker]], mscorlib",
                      "$values": []
                    },
                    "Issues": null
                  },
                  {
                    "$id": "115",
                    "$type": "ModelMaker.VariableNode, ModelMaker",
                    "RowTotalDependent": null,
                    "PutCalculationOnReport": false,
                    "CalculateOnThisReport": null,
                    "PivotTableLink": null,
                    "ExcelNameName": "Pre_inflation_environmental_PR19",
                    "ExcelNameNames": {
                      "$type": "ModelMakerEngine.ExcelNameDictionary, ModelMakerEngine",
                      "$values": []
                    },
                    "NumberFormatOverride": null,
                    "HasOpeningBalanceFlag": false,
                    "OpeningBalanceFlagAppliedName": "",
                    "Deletable": true,
                    "Comment": "",
                    "HasSwitchSignLine": false,
                    "SwitchSignForReport": false,
                    "MultipleInputValues": null,
                    "NonPrimaryInput": false,
                    "Max": "NaN",
                    "Min": "NaN",
                    "IsBalanceButNotCorkscrew": false,
                    "IsEditable": true,
                    "IsConstant": true,
                    "UniqueID": "2fbf45ae-042d-416a-936b-c7bc6fc8885f",
                    "Dimensions": {
                      "$type": "ModelMakerEngine.MMDimensions, ModelMakerEngine",
                      "$values": []
                    },
                    "EquationOBXInternal": null,
                    "NameOfGroup": "Breakdown by costs.Cost proportions",
                    "EquationToParse": "",
                    "MostRecentExpectedUnitErrors": null,
                    "Units": {
                      "$id": "116",
                      "$type": "ModelMaker.Unit, ModelMaker",
                      "NumberFormatOverride": null,
                      "MatchAnything": false,
                      "ExternalRepresentation": "£m",
                      "ItemsOnTop": {
                        "$type": "System.Collections.Generic.List`1[[System.String, mscorlib]], mscorlib",
                        "$values": [
                          "£m"
                        ]
                      },
                      "ItemsOnBottom": {
                        "$type": "System.Collections.Generic.List`1[[System.String, mscorlib]], mscorlib",
                        "$values": []
                      },
                      "IsCurrency": true,
                      "ContainsSMU": false,
                      "IsDimensionless": false,
                      "InsertRowTotal": true,
                      "IgnoreWhenDeterminingExpectedUnits": false
                    },
                    "Name": "Pre-inflation environmental PR19",
                    "ReportLines": {
                      "$type": "ModelMaker.UndoableCollection`1[[ModelMakerEngine.IReportLine, ModelMakerEngine]], ModelMaker.Undo",
                      "$values": []
                    },
                    "IsOpeningBalance": false,
                    "ExternalLinks": {
                      "$type": "UINext.Collections.DeepObservableCollection`1[[ExternalLinks.IExternalDataLink, ExternalLinks]], UINext",
                      "$values": []
                    },
                    "HasUnits": true,
                    "UnitsValid": true,
                    "UnitsErrorMessage": "",
                    "IgnoreUnitIssues": false,
                    "IsPlaceholder": false,
                    "StandardName": 0,
                    "IsStandardNode": false,
                    "WarnMessage": null,
                    "StandardDescription": null,
                    "HasStandardDescription": false,
                    "HasStandardName": false,
                    "OptimisationNodePair": null,
                    "IsOptimisationNode": false,
                    "Actuals": null,
                    "UDFCode": null,
                    "AssociatedOptimisationNodes": null,
                    "CustomNamedRange": null,
                    "IsRowTotal": false,
                    "YPosition": 12,
                    "Parent": {
                      "$ref": "1"
                    },
                    "Visible": true,
                    "Font": null,
                    "AllowIncomingLinks": true,
                    "AllowOutgoingLinks": true,
                    "IncomingLinks": {
                      "$type": "System.Collections.ObjectModel.Collection`1[[ModelMaker.MMLink, ModelMaker]], mscorlib",
                      "$values": []
                    },
                    "OutgoingLinks": {
                      "$type": "System.Collections.ObjectModel.Collection`1[[ModelMaker.MMLink, ModelMaker]], mscorlib",
                      "$values": []
                    },
                    "Issues": null
                  },
                  {
                    "$id": "117",
                    "$type": "ModelMaker.VariableNode, ModelMaker",
                    "RowTotalDependent": null,
                    "PutCalculationOnReport": false,
                    "CalculateOnThisReport": null,
                    "PivotTableLink": null,
                    "ExcelNameName": "Environmental_PR24",
                    "ExcelNameNames": {
                      "$type": "ModelMakerEngine.ExcelNameDictionary, ModelMakerEngine",
                      "$values": []
                    },
                    "NumberFormatOverride": null,
                    "HasOpeningBalanceFlag": false,
                    "OpeningBalanceFlagAppliedName": "",
                    "Deletable": true,
                    "Comment": "",
                    "HasSwitchSignLine": false,
                    "SwitchSignForReport": false,
                    "MultipleInputValues": null,
                    "NonPrimaryInput": false,
                    "Max": "NaN",
                    "Min": "NaN",
                    "IsBalanceButNotCorkscrew": false,
                    "IsEditable": true,
                    "IsConstant": true,
                    "UniqueID": "021a8c68-df3c-4f15-bb56-ad1f344b6163",
                    "Dimensions": {
                      "$type": "ModelMakerEngine.MMDimensions, ModelMakerEngine",
                      "$values": []
                    },
                    "EquationOBXInternal": null,
                    "NameOfGroup": "Breakdown by costs.Cost proportions",
                    "EquationToParse": "",
                    "MostRecentExpectedUnitErrors": null,
                    "Units": {
                      "$id": "118",
                      "$type": "ModelMaker.Unit, ModelMaker",
                      "NumberFormatOverride": null,
                      "MatchAnything": false,
                      "ExternalRepresentation": "£m",
                      "ItemsOnTop": {
                        "$type": "System.Collections.Generic.List`1[[System.String, mscorlib]], mscorlib",
                        "$values": [
                          "£m"
                        ]
                      },
                      "ItemsOnBottom": {
                        "$type": "System.Collections.Generic.List`1[[System.String, mscorlib]], mscorlib",
                        "$values": []
                      },
                      "IsCurrency": true,
                      "ContainsSMU": false,
                      "IsDimensionless": false,
                      "InsertRowTotal": true,
                      "IgnoreWhenDeterminingExpectedUnits": false
                    },
                    "Name": "Environmental PR24",
                    "ReportLines": {
                      "$type": "ModelMaker.UndoableCollection`1[[ModelMakerEngine.IReportLine, ModelMakerEngine]], ModelMaker.Undo",
                      "$values": []
                    },
                    "IsOpeningBalance": false,
                    "ExternalLinks": {
                      "$type": "UINext.Collections.DeepObservableCollection`1[[ExternalLinks.IExternalDataLink, ExternalLinks]], UINext",
                      "$values": []
                    },
                    "HasUnits": true,
                    "UnitsValid": true,
                    "UnitsErrorMessage": "",
                    "IgnoreUnitIssues": false,
                    "IsPlaceholder": false,
                    "StandardName": 0,
                    "IsStandardNode": false,
                    "WarnMessage": null,
                    "StandardDescription": null,
                    "HasStandardDescription": false,
                    "HasStandardName": false,
                    "OptimisationNodePair": null,
                    "IsOptimisationNode": false,
                    "Actuals": null,
                    "UDFCode": null,
                    "AssociatedOptimisationNodes": null,
                    "CustomNamedRange": null,
                    "IsRowTotal": false,
                    "YPosition": 13,
                    "Parent": {
                      "$ref": "1"
                    },
                    "Visible": true,
                    "Font": null,
                    "AllowIncomingLinks": true,
                    "AllowOutgoingLinks": true,
                    "IncomingLinks": {
                      "$type": "System.Collections.ObjectModel.Collection`1[[ModelMaker.MMLink, ModelMaker]], mscorlib",
                      "$values": []
                    },
                    "OutgoingLinks": {
                      "$type": "System.Collections.ObjectModel.Collection`1[[ModelMaker.MMLink, ModelMaker]], mscorlib",
                      "$values": []
                    },
                    "Issues": null
                  },
                  {
                    "$id": "119",
                    "$type": "ModelMaker.VariableNode, ModelMaker",
                    "RowTotalDependent": null,
                    "PutCalculationOnReport": false,
                    "CalculateOnThisReport": null,
                    "PivotTableLink": null,
                    "ExcelNameName": "Pre_inflation_other_environmental_PR19",
                    "ExcelNameNames": {
                      "$type": "ModelMakerEngine.ExcelNameDictionary, ModelMakerEngine",
                      "$values": []
                    },
                    "NumberFormatOverride": null,
                    "HasOpeningBalanceFlag": false,
                    "OpeningBalanceFlagAppliedName": "",
                    "Deletable": true,
                    "Comment": "",
                    "HasSwitchSignLine": false,
                    "SwitchSignForReport": false,
                    "MultipleInputValues": null,
                    "NonPrimaryInput": false,
                    "Max": "NaN",
                    "Min": "NaN",
                    "IsBalanceButNotCorkscrew": false,
                    "IsEditable": true,
                    "IsConstant": true,
                    "UniqueID": "f73ae1be-0daf-4a44-84c1-218011f4f369",
                    "Dimensions": {
                      "$type": "ModelMakerEngine.MMDimensions, ModelMakerEngine",
                      "$values": []
                    },
                    "EquationOBXInternal": "",
                    "NameOfGroup": "Unallocated",
                    "EquationToParse": "",
                    "MostRecentExpectedUnitErrors": null,
                    "Units": {
                      "$id": "120",
                      "$type": "ModelMaker.Unit, ModelMaker",
                      "NumberFormatOverride": null,
                      "MatchAnything": false,
                      "ExternalRepresentation": "£m",
                      "ItemsOnTop": {
                        "$type": "System.Collections.Generic.List`1[[System.String, mscorlib]], mscorlib",
                        "$values": [
                          "£M"
                        ]
                      },
                      "ItemsOnBottom": {
                        "$type": "System.Collections.Generic.List`1[[System.String, mscorlib]], mscorlib",
                        "$values": []
                      },
                      "IsCurrency": true,
                      "ContainsSMU": false,
                      "IsDimensionless": false,
                      "InsertRowTotal": true,
                      "IgnoreWhenDeterminingExpectedUnits": false
                    },
                    "Name": "Pre-inflation other environmental PR19",
                    "ReportLines": {
                      "$type": "ModelMaker.UndoableCollection`1[[ModelMakerEngine.IReportLine, ModelMakerEngine]], ModelMaker.Undo",
                      "$values": []
                    },
                    "IsOpeningBalance": false,
                    "ExternalLinks": {
                      "$type": "UINext.Collections.DeepObservableCollection`1[[ExternalLinks.IExternalDataLink, ExternalLinks]], UINext",
                      "$values": []
                    },
                    "HasUnits": true,
                    "UnitsValid": true,
                    "UnitsErrorMessage": "",
                    "IgnoreUnitIssues": false,
                    "IsPlaceholder": false,
                    "StandardName": 0,
                    "IsStandardNode": false,
                    "WarnMessage": null,
                    "StandardDescription": null,
                    "HasStandardDescription": false,
                    "HasStandardName": false,
                    "OptimisationNodePair": null,
                    "IsOptimisationNode": false,
                    "Actuals": null,
                    "UDFCode": null,
                    "AssociatedOptimisationNodes": null,
                    "CustomNamedRange": null,
                    "IsRowTotal": false,
                    "YPosition": 14,
                    "Parent": {
                      "$ref": "1"
                    },
                    "Visible": true,
                    "Font": null,
                    "AllowIncomingLinks": true,
                    "AllowOutgoingLinks": true,
                    "IncomingLinks": {
                      "$type": "System.Collections.ObjectModel.Collection`1[[ModelMaker.MMLink, ModelMaker]], mscorlib",
                      "$values": []
                    },
                    "OutgoingLinks": {
                      "$type": "System.Collections.ObjectModel.Collection`1[[ModelMaker.MMLink, ModelMaker]], mscorlib",
                      "$values": []
                    },
                    "Issues": null
                  },
                  {
                    "$id": "121",
                    "$type": "ModelMaker.VariableNode, ModelMaker",
                    "RowTotalDependent": null,
                    "PutCalculationOnReport": false,
                    "CalculateOnThisReport": null,
                    "PivotTableLink": null,
                    "ExcelNameName": "Other_environmental_PR24",
                    "ExcelNameNames": {
                      "$type": "ModelMakerEngine.ExcelNameDictionary, ModelMakerEngine",
                      "$values": []
                    },
                    "NumberFormatOverride": null,
                    "HasOpeningBalanceFlag": false,
                    "OpeningBalanceFlagAppliedName": "",
                    "Deletable": true,
                    "Comment": "",
                    "HasSwitchSignLine": false,
                    "SwitchSignForReport": false,
                    "MultipleInputValues": null,
                    "NonPrimaryInput": false,
                    "Max": "NaN",
                    "Min": "NaN",
                    "IsBalanceButNotCorkscrew": false,
                    "IsEditable": true,
                    "IsConstant": true,
                    "UniqueID": "29f70c35-b92e-46e2-a433-7b4eeb0e18a4",
                    "Dimensions": {
                      "$type": "ModelMakerEngine.MMDimensions, ModelMakerEngine",
                      "$values": []
                    },
                    "EquationOBXInternal": "",
                    "NameOfGroup": "Unallocated",
                    "EquationToParse": "",
                    "MostRecentExpectedUnitErrors": null,
                    "Units": {
                      "$id": "122",
                      "$type": "ModelMaker.Unit, ModelMaker",
                      "NumberFormatOverride": null,
                      "MatchAnything": false,
                      "ExternalRepresentation": "£m",
                      "ItemsOnTop": {
                        "$type": "System.Collections.Generic.List`1[[System.String, mscorlib]], mscorlib",
                        "$values": [
                          "£M"
                        ]
                      },
                      "ItemsOnBottom": {
                        "$type": "System.Collections.Generic.List`1[[System.String, mscorlib]], mscorlib",
                        "$values": []
                      },
                      "IsCurrency": true,
                      "ContainsSMU": false,
                      "IsDimensionless": false,
                      "InsertRowTotal": true,
                      "IgnoreWhenDeterminingExpectedUnits": false
                    },
                    "Name": "Other environmental PR24",
                    "ReportLines": {
                      "$type": "ModelMaker.UndoableCollection`1[[ModelMakerEngine.IReportLine, ModelMakerEngine]], ModelMaker.Undo",
                      "$values": []
                    },
                    "IsOpeningBalance": false,
                    "ExternalLinks": {
                      "$type": "UINext.Collections.DeepObservableCollection`1[[ExternalLinks.IExternalDataLink, ExternalLinks]], UINext",
                      "$values": []
                    },
                    "HasUnits": true,
                    "UnitsValid": true,
                    "UnitsErrorMessage": "",
                    "IgnoreUnitIssues": false,
                    "IsPlaceholder": false,
                    "StandardName": 0,
                    "IsStandardNode": false,
                    "WarnMessage": null,
                    "StandardDescription": null,
                    "HasStandardDescription": false,
                    "HasStandardName": false,
                    "OptimisationNodePair": null,
                    "IsOptimisationNode": false,
                    "Actuals": null,
                    "UDFCode": null,
                    "AssociatedOptimisationNodes": null,
                    "CustomNamedRange": null,
                    "IsRowTotal": false,
                    "YPosition": 15,
                    "Parent": {
                      "$ref": "1"
                    },
                    "Visible": true,
                    "Font": null,
                    "AllowIncomingLinks": true,
                    "AllowOutgoingLinks": true,
                    "IncomingLinks": {
                      "$type": "System.Collections.ObjectModel.Collection`1[[ModelMaker.MMLink, ModelMaker]], mscorlib",
                      "$values": []
                    },
                    "OutgoingLinks": {
                      "$type": "System.Collections.ObjectModel.Collection`1[[ModelMaker.MMLink, ModelMaker]], mscorlib",
                      "$values": []
                    },
                    "Issues": null
                  },
                  {
                    "$id": "123",
                    "$type": "ModelMaker.VariableNode, ModelMaker",
                    "RowTotalDependent": null,
                    "PutCalculationOnReport": false,
                    "CalculateOnThisReport": null,
                    "PivotTableLink": null,
                    "ExcelNameName": "Pre_inflation_other_enhancement_costs_PR19",
                    "ExcelNameNames": {
                      "$type": "ModelMakerEngine.ExcelNameDictionary, ModelMakerEngine",
                      "$values": []
                    },
                    "NumberFormatOverride": null,
                    "HasOpeningBalanceFlag": false,
                    "OpeningBalanceFlagAppliedName": "",
                    "Deletable": true,
                    "Comment": "",
                    "HasSwitchSignLine": false,
                    "SwitchSignForReport": false,
                    "MultipleInputValues": null,
                    "NonPrimaryInput": false,
                    "Max": "NaN",
                    "Min": "NaN",
                    "IsBalanceButNotCorkscrew": false,
                    "IsEditable": true,
                    "IsConstant": true,
                    "UniqueID": "5e7834c3-8594-4826-9603-09559026bbf9",
                    "Dimensions": {
                      "$type": "ModelMakerEngine.MMDimensions, ModelMakerEngine",
                      "$values": []
                    },
                    "EquationOBXInternal": null,
                    "NameOfGroup": "Unallocated",
                    "EquationToParse": "",
                    "MostRecentExpectedUnitErrors": null,
                    "Units": {
                      "$id": "124",
                      "$type": "ModelMaker.Unit, ModelMaker",
                      "NumberFormatOverride": null,
                      "MatchAnything": false,
                      "ExternalRepresentation": "£m",
                      "ItemsOnTop": {
                        "$type": "System.Collections.Generic.List`1[[System.String, mscorlib]], mscorlib",
                        "$values": [
                          "£M"
                        ]
                      },
                      "ItemsOnBottom": {
                        "$type": "System.Collections.Generic.List`1[[System.String, mscorlib]], mscorlib",
                        "$values": []
                      },
                      "IsCurrency": true,
                      "ContainsSMU": false,
                      "IsDimensionless": false,
                      "InsertRowTotal": true,
                      "IgnoreWhenDeterminingExpectedUnits": false
                    },
                    "Name": "Pre-inflation other enhancement costs PR19",
                    "ReportLines": {
                      "$type": "ModelMaker.UndoableCollection`1[[ModelMakerEngine.IReportLine, ModelMakerEngine]], ModelMaker.Undo",
                      "$values": []
                    },
                    "IsOpeningBalance": false,
                    "ExternalLinks": {
                      "$type": "UINext.Collections.DeepObservableCollection`1[[ExternalLinks.IExternalDataLink, ExternalLinks]], UINext",
                      "$values": []
                    },
                    "HasUnits": true,
                    "UnitsValid": true,
                    "UnitsErrorMessage": "",
                    "IgnoreUnitIssues": false,
                    "IsPlaceholder": false,
                    "StandardName": 0,
                    "IsStandardNode": false,
                    "WarnMessage": null,
                    "StandardDescription": null,
                    "HasStandardDescription": false,
                    "HasStandardName": false,
                    "OptimisationNodePair": null,
                    "IsOptimisationNode": false,
                    "Actuals": null,
                    "UDFCode": null,
                    "AssociatedOptimisationNodes": null,
                    "CustomNamedRange": null,
                    "IsRowTotal": false,
                    "YPosition": 16,
                    "Parent": {
                      "$ref": "1"
                    },
                    "Visible": true,
                    "Font": null,
                    "AllowIncomingLinks": true,
                    "AllowOutgoingLinks": true,
                    "IncomingLinks": {
                      "$type": "System.Collections.ObjectModel.Collection`1[[ModelMaker.MMLink, ModelMaker]], mscorlib",
                      "$values": []
                    },
                    "OutgoingLinks": {
                      "$type": "System.Collections.ObjectModel.Collection`1[[ModelMaker.MMLink, ModelMaker]], mscorlib",
                      "$values": []
                    },
                    "Issues": null
                  },
                  {
                    "$id": "125",
                    "$type": "ModelMaker.VariableNode, ModelMaker",
                    "RowTotalDependent": null,
                    "PutCalculationOnReport": false,
                    "CalculateOnThisReport": null,
                    "PivotTableLink": null,
                    "ExcelNameName": "Other_enhancement_costs_PR24",
                    "ExcelNameNames": {
                      "$type": "ModelMakerEngine.ExcelNameDictionary, ModelMakerEngine",
                      "$values": []
                    },
                    "NumberFormatOverride": null,
                    "HasOpeningBalanceFlag": false,
                    "OpeningBalanceFlagAppliedName": "",
                    "Deletable": true,
                    "Comment": "",
                    "HasSwitchSignLine": false,
                    "SwitchSignForReport": false,
                    "MultipleInputValues": null,
                    "NonPrimaryInput": false,
                    "Max": "NaN",
                    "Min": "NaN",
                    "IsBalanceButNotCorkscrew": false,
                    "IsEditable": true,
                    "IsConstant": true,
                    "UniqueID": "a2802374-5469-44d2-a224-19562fa7e729",
                    "Dimensions": {
                      "$type": "ModelMakerEngine.MMDimensions, ModelMakerEngine",
                      "$values": []
                    },
                    "EquationOBXInternal": "",
                    "NameOfGroup": "Unallocated",
                    "EquationToParse": "",
                    "MostRecentExpectedUnitErrors": null,
                    "Units": {
                      "$id": "126",
                      "$type": "ModelMaker.Unit, ModelMaker",
                      "NumberFormatOverride": null,
                      "MatchAnything": false,
                      "ExternalRepresentation": "£m",
                      "ItemsOnTop": {
                        "$type": "System.Collections.Generic.List`1[[System.String, mscorlib]], mscorlib",
                        "$values": [
                          "£M"
                        ]
                      },
                      "ItemsOnBottom": {
                        "$type": "System.Collections.Generic.List`1[[System.String, mscorlib]], mscorlib",
                        "$values": []
                      },
                      "IsCurrency": true,
                      "ContainsSMU": false,
                      "IsDimensionless": false,
                      "InsertRowTotal": true,
                      "IgnoreWhenDeterminingExpectedUnits": false
                    },
                    "Name": "Other enhancement costs PR24",
                    "ReportLines": {
                      "$type": "ModelMaker.UndoableCollection`1[[ModelMakerEngine.IReportLine, ModelMakerEngine]], ModelMaker.Undo",
                      "$values": []
                    },
                    "IsOpeningBalance": false,
                    "ExternalLinks": {
                      "$type": "UINext.Collections.DeepObservableCollection`1[[ExternalLinks.IExternalDataLink, ExternalLinks]], UINext",
                      "$values": []
                    },
                    "HasUnits": true,
                    "UnitsValid": true,
                    "UnitsErrorMessage": "",
                    "IgnoreUnitIssues": false,
                    "IsPlaceholder": false,
                    "StandardName": 0,
                    "IsStandardNode": false,
                    "WarnMessage": null,
                    "StandardDescription": null,
                    "HasStandardDescription": false,
                    "HasStandardName": false,
                    "OptimisationNodePair": null,
                    "IsOptimisationNode": false,
                    "Actuals": null,
                    "UDFCode": null,
                    "AssociatedOptimisationNodes": null,
                    "CustomNamedRange": null,
                    "IsRowTotal": false,
                    "YPosition": 17,
                    "Parent": {
                      "$ref": "1"
                    },
                    "Visible": true,
                    "Font": null,
                    "AllowIncomingLinks": true,
                    "AllowOutgoingLinks": true,
                    "IncomingLinks": {
                      "$type": "System.Collections.ObjectModel.Collection`1[[ModelMaker.MMLink, ModelMaker]], mscorlib",
                      "$values": []
                    },
                    "OutgoingLinks": {
                      "$type": "System.Collections.ObjectModel.Collection`1[[ModelMaker.MMLink, ModelMaker]], mscorlib",
                      "$values": []
                    },
                    "Issues": null
                  }
                ]
              },
              "AllowAddChildren": true,
              "AllowRemoveChildren": true,
              "IsImported": false,
              "IsChecksGroup": false,
              "IsAlertsGroup": false,
              "IsChecksAndAlertsGroup": false,
              "IsUnallocatedGroup": false,
              "IsInputsGroup": false,
              "IsFlag": false,
              "IsTimeAndFlagsGroup": false,
              "DimensionsAcross": {
                "$type": "ModelMakerEngine.MMDimensions, ModelMakerEngine",
                "$values": []
              },
              "TimeAxis": 0,
              "IndexInParent": -1,
              "Name": "Costs breakdown",
              "Parent": {
                "$ref": "1"
              },
              "Visible": true,
              "ToolTip": "",
              "OpeningBalanceFlagAppliedName": "",
              "AllowIncomingLinks": false,
              "AllowOutgoingLinks": false,
              "IncomingLinks": {
                "$type": "System.Collections.ObjectModel.Collection`1[[ModelMaker.MMLink, ModelMaker]], mscorlib",
                "$values": []
              },
              "OutgoingLinks": {
                "$type": "System.Collections.ObjectModel.Collection`1[[ModelMaker.MMLink, ModelMaker]], mscorlib",
                "$values": []
              },
              "Deletable": true,
              "Issues": null
            },
            {
              "$id": "127",
              "$type": "ModelMaker.GroupNode, ModelMaker",
              "TabOrHeaderColour": "",
              "Comment": "",
              "NameOfGroup": "Inputs",
              "YPosition": 10,
              "Folded": true,
              "Font": null,
              "Children": {
                "$type": "ModelMaker.GroupNodeChildCollection, ModelMaker",
                "$values": [
                  {
                    "$id": "128",
                    "$type": "ModelMaker.VariableNode, ModelMaker",
                    "RowTotalDependent": null,
                    "PutCalculationOnReport": false,
                    "CalculateOnThisReport": null,
                    "PivotTableLink": null,
                    "ExcelNameName": "Units_in_a_thousand",
                    "ExcelNameNames": {
                      "$type": "ModelMakerEngine.ExcelNameDictionary, ModelMakerEngine",
                      "$values": []
                    },
                    "NumberFormatOverride": null,
                    "HasOpeningBalanceFlag": false,
                    "OpeningBalanceFlagAppliedName": "",
                    "Deletable": true,
                    "Comment": "",
                    "HasSwitchSignLine": false,
                    "SwitchSignForReport": false,
                    "MultipleInputValues": null,
                    "NonPrimaryInput": false,
                    "Max": "NaN",
                    "Min": "NaN",
                    "IsBalanceButNotCorkscrew": false,
                    "IsEditable": true,
                    "IsConstant": true,
                    "UniqueID": "57e8aa49-e4ea-453f-9431-51d420259f80",
                    "Dimensions": {
                      "$type": "ModelMakerEngine.MMDimensions, ModelMakerEngine",
                      "$values": []
                    },
                    "EquationOBXInternal": "1000",
                    "NameOfGroup": "Inputs",
                    "EquationToParse": "1000",
                    "MostRecentExpectedUnitErrors": null,
                    "Units": {
                      "$id": "129",
                      "$type": "ModelMaker.Unit, ModelMaker",
                      "NumberFormatOverride": null,
                      "MatchAnything": false,
                      "ExternalRepresentation": "units",
                      "ItemsOnTop": {
                        "$type": "System.Collections.Generic.List`1[[System.String, mscorlib]], mscorlib",
                        "$values": [
                          "UNITS"
                        ]
                      },
                      "ItemsOnBottom": {
                        "$type": "System.Collections.Generic.List`1[[System.String, mscorlib]], mscorlib",
                        "$values": []
                      },
                      "IsCurrency": false,
                      "ContainsSMU": false,
                      "IsDimensionless": false,
                      "InsertRowTotal": true,
                      "IgnoreWhenDeterminingExpectedUnits": false
                    },
                    "Name": "Units in a thousand",
                    "ReportLines": {
                      "$type": "ModelMaker.UndoableCollection`1[[ModelMakerEngine.IReportLine, ModelMakerEngine]], ModelMaker.Undo",
                      "$values": []
                    },
                    "IsOpeningBalance": false,
                    "ExternalLinks": {
                      "$type": "UINext.Collections.DeepObservableCollection`1[[ExternalLinks.IExternalDataLink, ExternalLinks]], UINext",
                      "$values": []
                    },
                    "HasUnits": true,
                    "UnitsValid": true,
                    "UnitsErrorMessage": "",
                    "IgnoreUnitIssues": false,
                    "IsPlaceholder": false,
                    "StandardName": 0,
                    "IsStandardNode": false,
                    "WarnMessage": null,
                    "StandardDescription": null,
                    "HasStandardDescription": false,
                    "HasStandardName": false,
                    "OptimisationNodePair": null,
                    "IsOptimisationNode": false,
                    "Actuals": null,
                    "UDFCode": null,
                    "AssociatedOptimisationNodes": null,
                    "CustomNamedRange": null,
                    "IsRowTotal": false,
                    "YPosition": 0,
                    "Parent": {
                      "$ref": "1"
                    },
                    "Visible": true,
                    "Font": null,
                    "AllowIncomingLinks": true,
                    "AllowOutgoingLinks": true,
                    "IncomingLinks": {
                      "$type": "System.Collections.ObjectModel.Collection`1[[ModelMaker.MMLink, ModelMaker]], mscorlib",
                      "$values": []
                    },
                    "OutgoingLinks": {
                      "$type": "System.Collections.ObjectModel.Collection`1[[ModelMaker.MMLink, ModelMaker]], mscorlib",
                      "$values": []
                    },
                    "Issues": null
                  }
                ]
              },
              "AllowAddChildren": true,
              "AllowRemoveChildren": true,
              "IsImported": false,
              "IsChecksGroup": false,
              "IsAlertsGroup": false,
              "IsChecksAndAlertsGroup": false,
              "IsUnallocatedGroup": false,
              "IsInputsGroup": false,
              "IsFlag": false,
              "IsTimeAndFlagsGroup": false,
              "DimensionsAcross": {
                "$type": "ModelMakerEngine.MMDimensions, ModelMakerEngine",
                "$values": []
              },
              "TimeAxis": 0,
              "IndexInParent": -1,
              "Name": "Model Constants",
              "Parent": {
                "$ref": "1"
              },
              "Visible": true,
              "ToolTip": "",
              "OpeningBalanceFlagAppliedName": "",
              "AllowIncomingLinks": false,
              "AllowOutgoingLinks": false,
              "IncomingLinks": {
                "$type": "System.Collections.ObjectModel.Collection`1[[ModelMaker.MMLink, ModelMaker]], mscorlib",
                "$values": []
              },
              "OutgoingLinks": {
                "$type": "System.Collections.ObjectModel.Collection`1[[ModelMaker.MMLink, ModelMaker]], mscorlib",
                "$values": []
              },
              "Deletable": true,
              "Issues": null
            },
            {
              "$id": "130",
              "$type": "ModelMaker.VariableNode, ModelMaker",
              "RowTotalDependent": null,
              "PutCalculationOnReport": false,
              "CalculateOnThisReport": null,
              "PivotTableLink": null,
              "ExcelNameName": "Months_per_period",
              "ExcelNameNames": {
                "$type": "ModelMakerEngine.ExcelNameDictionary, ModelMakerEngine",
                "$values": []
              },
              "NumberFormatOverride": null,
              "HasOpeningBalanceFlag": false,
              "OpeningBalanceFlagAppliedName": "",
              "Deletable": false,
              "Comment": "",
              "HasSwitchSignLine": false,
              "SwitchSignForReport": false,
              "MultipleInputValues": null,
              "NonPrimaryInput": false,
              "Max": "NaN",
              "Min": "NaN",
              "IsBalanceButNotCorkscrew": false,
              "IsEditable": true,
              "IsConstant": true,
              "UniqueID": "e1d86e84-e1fc-417b-85b4-2d39a2e5b720",
              "Dimensions": {
                "$type": "ModelMakerEngine.MMDimensions, ModelMakerEngine",
                "$values": []
              },
              "EquationOBXInternal": "12",
              "NameOfGroup": "Inputs",
              "EquationToParse": "12",
              "MostRecentExpectedUnitErrors": null,
              "Units": {
                "$id": "131",
                "$type": "ModelMaker.Unit, ModelMaker",
                "NumberFormatOverride": null,
                "MatchAnything": false,
                "ExternalRepresentation": "Months",
                "ItemsOnTop": {
                  "$type": "System.Collections.Generic.List`1[[System.String, mscorlib]], mscorlib",
                  "$values": [
                    "MONTH"
                  ]
                },
                "ItemsOnBottom": {
                  "$type": "System.Collections.Generic.List`1[[System.String, mscorlib]], mscorlib",
                  "$values": []
                },
                "IsCurrency": false,
                "ContainsSMU": false,
                "IsDimensionless": false,
                "InsertRowTotal": true,
                "IgnoreWhenDeterminingExpectedUnits": false
              },
              "Name": "Months per period",
              "ReportLines": {
                "$type": "ModelMaker.UndoableCollection`1[[ModelMakerEngine.IReportLine, ModelMakerEngine]], ModelMaker.Undo",
                "$values": []
              },
              "IsOpeningBalance": false,
              "ExternalLinks": {
                "$type": "UINext.Collections.DeepObservableCollection`1[[ExternalLinks.IExternalDataLink, ExternalLinks]], UINext",
                "$values": []
              },
              "HasUnits": true,
              "UnitsValid": true,
              "UnitsErrorMessage": "",
              "IgnoreUnitIssues": false,
              "IsPlaceholder": false,
              "StandardName": 11,
              "IsStandardNode": true,
              "WarnMessage": null,
              "StandardDescription": null,
              "HasStandardDescription": false,
              "HasStandardName": true,
              "OptimisationNodePair": null,
              "IsOptimisationNode": false,
              "Actuals": null,
              "UDFCode": null,
              "AssociatedOptimisationNodes": null,
              "CustomNamedRange": null,
              "IsRowTotal": false,
              "YPosition": 11,
              "Parent": {
                "$ref": "1"
              },
              "Visible": true,
              "Font": null,
              "AllowIncomingLinks": true,
              "AllowOutgoingLinks": true,
              "IncomingLinks": {
                "$type": "System.Collections.ObjectModel.Collection`1[[ModelMaker.MMLink, ModelMaker]], mscorlib",
                "$values": []
              },
              "OutgoingLinks": {
                "$type": "System.Collections.ObjectModel.Collection`1[[ModelMaker.MMLink, ModelMaker]], mscorlib",
                "$values": []
              },
              "Issues": null
            }
          ]
        },
        "AllowAddChildren": true,
        "AllowRemoveChildren": true,
        "IsImported": false,
        "IsChecksGroup": false,
        "IsAlertsGroup": false,
        "IsChecksAndAlertsGroup": false,
        "IsUnallocatedGroup": false,
        "IsInputsGroup": true,
        "IsFlag": false,
        "IsTimeAndFlagsGroup": false,
        "DimensionsAcross": {
          "$type": "ModelMakerEngine.MMDimensions, ModelMakerEngine",
          "$values": []
        },
        "TimeAxis": 0,
        "IndexInParent": 1,
        "Name": "Inputs",
        "Parent": {
          "$ref": "1"
        },
        "Visible": true,
        "ToolTip": "",
        "OpeningBalanceFlagAppliedName": "",
        "AllowIncomingLinks": false,
        "AllowOutgoingLinks": false,
        "IncomingLinks": {
          "$type": "System.Collections.ObjectModel.Collection`1[[ModelMaker.MMLink, ModelMaker]], mscorlib",
          "$values": []
        },
        "OutgoingLinks": {
          "$type": "System.Collections.ObjectModel.Collection`1[[ModelMaker.MMLink, ModelMaker]], mscorlib",
          "$values": []
        },
        "Deletable": false,
        "Issues": null
      },
      {
        "$id": "132",
        "$type": "ModelMaker.GroupNode, ModelMaker",
        "TabOrHeaderColour": "",
        "Comment": "",
        "NameOfGroup": null,
        "YPosition": 0,
        "Folded": false,
        "Font": null,
        "Children": {
          "$type": "ModelMaker.GroupNodeChildCollection, ModelMaker",
          "$values": [
            {
              "$id": "133",
              "$type": "ModelMaker.GroupNode, ModelMaker",
              "TabOrHeaderColour": "",
              "Comment": "",
              "NameOfGroup": "Time",
              "YPosition": 0,
              "Folded": false,
              "Font": null,
              "Children": {
                "$type": "ModelMaker.GroupNodeChildCollection, ModelMaker",
                "$values": [
                  {
                    "$id": "134",
                    "$type": "ModelMaker.GroupNode, ModelMaker",
                    "TabOrHeaderColour": "",
                    "Comment": "",
                    "NameOfGroup": "Time.Model Checks and Alerts",
                    "YPosition": 0,
                    "Folded": true,
                    "Font": null,
                    "Children": {
                      "$type": "ModelMaker.GroupNodeChildCollection, ModelMaker",
                      "$values": []
                    },
                    "AllowAddChildren": true,
                    "AllowRemoveChildren": true,
                    "IsImported": false,
                    "IsChecksGroup": true,
                    "IsAlertsGroup": false,
                    "IsChecksAndAlertsGroup": false,
                    "IsUnallocatedGroup": false,
                    "IsInputsGroup": false,
                    "IsFlag": false,
                    "IsTimeAndFlagsGroup": false,
                    "DimensionsAcross": {
                      "$type": "ModelMakerEngine.MMDimensions, ModelMakerEngine",
                      "$values": []
                    },
                    "TimeAxis": 0,
                    "IndexInParent": -1,
                    "Name": "Model Checks",
                    "Parent": {
                      "$ref": "1"
                    },
                    "Visible": true,
                    "ToolTip": "",
                    "OpeningBalanceFlagAppliedName": "",
                    "AllowIncomingLinks": false,
                    "AllowOutgoingLinks": false,
                    "IncomingLinks": {
                      "$type": "System.Collections.ObjectModel.Collection`1[[ModelMaker.MMLink, ModelMaker]], mscorlib",
                      "$values": []
                    },
                    "OutgoingLinks": {
                      "$type": "System.Collections.ObjectModel.Collection`1[[ModelMaker.MMLink, ModelMaker]], mscorlib",
                      "$values": []
                    },
                    "Deletable": false,
                    "Issues": null
                  },
                  {
                    "$id": "135",
                    "$type": "ModelMaker.GroupNode, ModelMaker",
                    "TabOrHeaderColour": "",
                    "Comment": "",
                    "NameOfGroup": "Time.Model Checks and Alerts",
                    "YPosition": 1,
                    "Folded": true,
                    "Font": null,
                    "Children": {
                      "$type": "ModelMaker.GroupNodeChildCollection, ModelMaker",
                      "$values": []
                    },
                    "AllowAddChildren": true,
                    "AllowRemoveChildren": true,
                    "IsImported": false,
                    "IsChecksGroup": false,
                    "IsAlertsGroup": true,
                    "IsChecksAndAlertsGroup": false,
                    "IsUnallocatedGroup": false,
                    "IsInputsGroup": false,
                    "IsFlag": false,
                    "IsTimeAndFlagsGroup": false,
                    "DimensionsAcross": {
                      "$type": "ModelMakerEngine.MMDimensions, ModelMakerEngine",
                      "$values": []
                    },
                    "TimeAxis": 0,
                    "IndexInParent": -1,
                    "Name": "Model Alerts",
                    "Parent": {
                      "$ref": "1"
                    },
                    "Visible": true,
                    "ToolTip": "",
                    "OpeningBalanceFlagAppliedName": "",
                    "AllowIncomingLinks": false,
                    "AllowOutgoingLinks": false,
                    "IncomingLinks": {
                      "$type": "System.Collections.ObjectModel.Collection`1[[ModelMaker.MMLink, ModelMaker]], mscorlib",
                      "$values": []
                    },
                    "OutgoingLinks": {
                      "$type": "System.Collections.ObjectModel.Collection`1[[ModelMaker.MMLink, ModelMaker]], mscorlib",
                      "$values": []
                    },
                    "Deletable": false,
                    "Issues": null
                  }
                ]
              },
              "AllowAddChildren": true,
              "AllowRemoveChildren": true,
              "IsImported": false,
              "IsChecksGroup": false,
              "IsAlertsGroup": false,
              "IsChecksAndAlertsGroup": false,
              "IsUnallocatedGroup": false,
              "IsInputsGroup": false,
              "IsFlag": false,
              "IsTimeAndFlagsGroup": false,
              "DimensionsAcross": {
                "$type": "ModelMakerEngine.MMDimensions, ModelMakerEngine",
                "$values": []
              },
              "TimeAxis": 0,
              "IndexInParent": -1,
              "Name": "Model Checks and Alerts",
              "Parent": {
                "$ref": "1"
              },
              "Visible": true,
              "ToolTip": "",
              "OpeningBalanceFlagAppliedName": "",
              "AllowIncomingLinks": false,
              "AllowOutgoingLinks": false,
              "IncomingLinks": {
                "$type": "System.Collections.ObjectModel.Collection`1[[ModelMaker.MMLink, ModelMaker]], mscorlib",
                "$values": []
              },
              "OutgoingLinks": {
                "$type": "System.Collections.ObjectModel.Collection`1[[ModelMaker.MMLink, ModelMaker]], mscorlib",
                "$values": []
              },
              "Deletable": false,
              "Issues": null
            },
            {
              "$id": "136",
              "$type": "ModelMaker.GroupNode, ModelMaker",
              "TabOrHeaderColour": "",
              "Comment": "",
              "NameOfGroup": "Time",
              "YPosition": 1,
              "Folded": false,
              "Font": null,
              "Children": {
                "$type": "ModelMaker.GroupNodeChildCollection, ModelMaker",
                "$values": [
                  {
                    "$id": "137",
                    "$type": "ModelMaker.VariableNode, ModelMaker",
                    "RowTotalDependent": null,
                    "PutCalculationOnReport": false,
                    "CalculateOnThisReport": null,
                    "PivotTableLink": null,
                    "ExcelNameName": "Model_period_end",
                    "ExcelNameNames": {
                      "$type": "ModelMakerEngine.ExcelNameDictionary, ModelMakerEngine",
                      "$values": []
                    },
                    "NumberFormatOverride": null,
                    "HasOpeningBalanceFlag": false,
                    "OpeningBalanceFlagAppliedName": "",
                    "Deletable": false,
                    "Comment": "",
                    "HasSwitchSignLine": false,
                    "SwitchSignForReport": false,
                    "MultipleInputValues": null,
                    "NonPrimaryInput": false,
                    "Max": "NaN",
                    "Min": "NaN",
                    "IsBalanceButNotCorkscrew": false,
                    "IsEditable": true,
                    "IsConstant": false,
                    "UniqueID": "c2279978-11d1-43f3-bff2-f52dbe72f8e3",
                    "Dimensions": {
                      "$type": "ModelMakerEngine.MMDimensions, ModelMakerEngine",
                      "$values": []
                    },
                    "EquationOBXInternal": "EDATE([Model period start], [Months per period]) - 1",
                    "NameOfGroup": "Time.Headers",
                    "EquationToParse": "EDATE([Model period start], [Months per period]) - 1",
                    "MostRecentExpectedUnitErrors": null,
                    "Units": {
                      "$id": "138",
                      "$type": "ModelMaker.Unit, ModelMaker",
                      "NumberFormatOverride": null,
                      "MatchAnything": false,
                      "ExternalRepresentation": "date",
                      "ItemsOnTop": {
                        "$type": "System.Collections.Generic.List`1[[System.String, mscorlib]], mscorlib",
                        "$values": [
                          "DATE"
                        ]
                      },
                      "ItemsOnBottom": {
                        "$type": "System.Collections.Generic.List`1[[System.String, mscorlib]], mscorlib",
                        "$values": []
                      },
                      "IsCurrency": false,
                      "ContainsSMU": false,
                      "IsDimensionless": false,
                      "InsertRowTotal": true,
                      "IgnoreWhenDeterminingExpectedUnits": false
                    },
                    "Name": "Model period end",
                    "ReportLines": {
                      "$type": "ModelMaker.UndoableCollection`1[[ModelMakerEngine.IReportLine, ModelMakerEngine]], ModelMaker.Undo",
                      "$values": []
                    },
                    "IsOpeningBalance": false,
                    "ExternalLinks": {
                      "$type": "UINext.Collections.DeepObservableCollection`1[[ExternalLinks.IExternalDataLink, ExternalLinks]], UINext",
                      "$values": []
                    },
                    "HasUnits": true,
                    "UnitsValid": true,
                    "UnitsErrorMessage": "",
                    "IgnoreUnitIssues": false,
                    "IsPlaceholder": false,
                    "StandardName": 10,
                    "IsStandardNode": true,
                    "WarnMessage": null,
                    "StandardDescription": null,
                    "HasStandardDescription": false,
                    "HasStandardName": true,
                    "OptimisationNodePair": null,
                    "IsOptimisationNode": false,
                    "Actuals": null,
                    "UDFCode": null,
                    "AssociatedOptimisationNodes": null,
                    "CustomNamedRange": null,
                    "IsRowTotal": false,
                    "YPosition": 0,
                    "Parent": {
                      "$ref": "1"
                    },
                    "Visible": true,
                    "Font": null,
                    "AllowIncomingLinks": true,
                    "AllowOutgoingLinks": true,
                    "IncomingLinks": {
                      "$type": "System.Collections.ObjectModel.Collection`1[[ModelMaker.MMLink, ModelMaker]], mscorlib",
                      "$values": []
                    },
                    "OutgoingLinks": {
                      "$type": "System.Collections.ObjectModel.Collection`1[[ModelMaker.MMLink, ModelMaker]], mscorlib",
                      "$values": []
                    },
                    "Issues": null
                  },
                  {
                    "$id": "139",
                    "$type": "ModelMaker.VariableNode, ModelMaker",
                    "RowTotalDependent": null,
                    "PutCalculationOnReport": false,
                    "CalculateOnThisReport": null,
                    "PivotTableLink": null,
                    "ExcelNameName": "Timeline_label",
                    "ExcelNameNames": {
                      "$type": "ModelMakerEngine.ExcelNameDictionary, ModelMakerEngine",
                      "$values": []
                    },
                    "NumberFormatOverride": null,
                    "HasOpeningBalanceFlag": false,
                    "OpeningBalanceFlagAppliedName": "",
                    "Deletable": true,
                    "Comment": "",
                    "HasSwitchSignLine": false,
                    "SwitchSignForReport": false,
                    "MultipleInputValues": null,
                    "NonPrimaryInput": false,
                    "Max": "NaN",
                    "Min": "NaN",
                    "IsBalanceButNotCorkscrew": false,
                    "IsEditable": true,
                    "IsConstant": false,
                    "UniqueID": "d5cc1a52-0b1c-47e0-b4e5-b9cd5544c5be",
                    "Dimensions": {
                      "$type": "ModelMakerEngine.MMDimensions, ModelMakerEngine",
                      "$values": []
                    },
                    "EquationOBXInternal": "IF( [Period number] <=5, \"PR19\", \"PR24\")",
                    "NameOfGroup": "Time.Headers",
                    "EquationToParse": "IF( [Period number] <=5, \"PR19\", \"PR24\")",
                    "MostRecentExpectedUnitErrors": null,
                    "Units": {
                      "$ref": "2"
                    },
                    "Name": "Timeline label",
                    "ReportLines": {
                      "$type": "ModelMaker.UndoableCollection`1[[ModelMakerEngine.IReportLine, ModelMakerEngine]], ModelMaker.Undo",
                      "$values": []
                    },
                    "IsOpeningBalance": false,
                    "ExternalLinks": {
                      "$type": "UINext.Collections.DeepObservableCollection`1[[ExternalLinks.IExternalDataLink, ExternalLinks]], UINext",
                      "$values": []
                    },
                    "HasUnits": false,
                    "UnitsValid": true,
                    "UnitsErrorMessage": "",
                    "IgnoreUnitIssues": false,
                    "IsPlaceholder": false,
                    "StandardName": 0,
                    "IsStandardNode": false,
                    "WarnMessage": null,
                    "StandardDescription": null,
                    "HasStandardDescription": false,
                    "HasStandardName": false,
                    "OptimisationNodePair": null,
                    "IsOptimisationNode": false,
                    "Actuals": null,
                    "UDFCode": null,
                    "AssociatedOptimisationNodes": null,
                    "CustomNamedRange": null,
                    "IsRowTotal": false,
                    "YPosition": 1,
                    "Parent": {
                      "$ref": "1"
                    },
                    "Visible": true,
                    "Font": null,
                    "AllowIncomingLinks": true,
                    "AllowOutgoingLinks": true,
                    "IncomingLinks": {
                      "$type": "System.Collections.ObjectModel.Collection`1[[ModelMaker.MMLink, ModelMaker]], mscorlib",
                      "$values": []
                    },
                    "OutgoingLinks": {
                      "$type": "System.Collections.ObjectModel.Collection`1[[ModelMaker.MMLink, ModelMaker]], mscorlib",
                      "$values": []
                    },
                    "Issues": null
                  },
                  {
                    "$id": "140",
                    "$type": "ModelMaker.VariableNode, ModelMaker",
                    "RowTotalDependent": null,
                    "PutCalculationOnReport": false,
                    "CalculateOnThisReport": null,
                    "PivotTableLink": null,
                    "ExcelNameName": "Contract_year",
                    "ExcelNameNames": {
                      "$type": "ModelMakerEngine.ExcelNameDictionary, ModelMakerEngine",
                      "$values": []
                    },
                    "NumberFormatOverride": null,
                    "HasOpeningBalanceFlag": false,
                    "OpeningBalanceFlagAppliedName": "",
                    "Deletable": true,
                    "Comment": "",
                    "HasSwitchSignLine": false,
                    "SwitchSignForReport": false,
                    "MultipleInputValues": null,
                    "NonPrimaryInput": false,
                    "Max": "NaN",
                    "Min": "NaN",
                    "IsBalanceButNotCorkscrew": false,
                    "IsEditable": true,
                    "IsConstant": false,
                    "UniqueID": "3f8667d1-e61c-4f9e-868c-59cabb2b0654",
                    "Dimensions": {
                      "$type": "ModelMakerEngine.MMDimensions, ModelMakerEngine",
                      "$values": []
                    },
                    "EquationOBXInternal": "[Period number]",
                    "NameOfGroup": "Time.Headers",
                    "EquationToParse": "[Period number]",
                    "MostRecentExpectedUnitErrors": null,
                    "Units": {
                      "$id": "141",
                      "$type": "ModelMaker.Unit, ModelMaker",
                      "NumberFormatOverride": null,
                      "MatchAnything": false,
                      "ExternalRepresentation": "Counter",
                      "ItemsOnTop": {
                        "$type": "System.Collections.Generic.List`1[[System.String, mscorlib]], mscorlib",
                        "$values": []
                      },
                      "ItemsOnBottom": {
                        "$type": "System.Collections.Generic.List`1[[System.String, mscorlib]], mscorlib",
                        "$values": []
                      },
                      "IsCurrency": false,
                      "ContainsSMU": false,
                      "IsDimensionless": false,
                      "InsertRowTotal": true,
                      "IgnoreWhenDeterminingExpectedUnits": false
                    },
                    "Name": "Contract year",
                    "ReportLines": {
                      "$type": "ModelMaker.UndoableCollection`1[[ModelMakerEngine.IReportLine, ModelMakerEngine]], ModelMaker.Undo",
                      "$values": []
                    },
                    "IsOpeningBalance": false,
                    "ExternalLinks": {
                      "$type": "UINext.Collections.DeepObservableCollection`1[[ExternalLinks.IExternalDataLink, ExternalLinks]], UINext",
                      "$values": []
                    },
                    "HasUnits": true,
                    "UnitsValid": true,
                    "UnitsErrorMessage": "",
                    "IgnoreUnitIssues": false,
                    "IsPlaceholder": false,
                    "StandardName": 0,
                    "IsStandardNode": false,
                    "WarnMessage": null,
                    "StandardDescription": null,
                    "HasStandardDescription": false,
                    "HasStandardName": false,
                    "OptimisationNodePair": null,
                    "IsOptimisationNode": false,
                    "Actuals": null,
                    "UDFCode": null,
                    "AssociatedOptimisationNodes": null,
                    "CustomNamedRange": null,
                    "IsRowTotal": false,
                    "YPosition": 2,
                    "Parent": {
                      "$ref": "1"
                    },
                    "Visible": true,
                    "Font": null,
                    "AllowIncomingLinks": true,
                    "AllowOutgoingLinks": true,
                    "IncomingLinks": {
                      "$type": "System.Collections.ObjectModel.Collection`1[[ModelMaker.MMLink, ModelMaker]], mscorlib",
                      "$values": []
                    },
                    "OutgoingLinks": {
                      "$type": "System.Collections.ObjectModel.Collection`1[[ModelMaker.MMLink, ModelMaker]], mscorlib",
                      "$values": []
                    },
                    "Issues": null
                  },
                  {
                    "$id": "142",
                    "$type": "ModelMaker.VariableNode, ModelMaker",
                    "RowTotalDependent": null,
                    "PutCalculationOnReport": false,
                    "CalculateOnThisReport": null,
                    "PivotTableLink": null,
                    "ExcelNameName": "Period_number",
                    "ExcelNameNames": {
                      "$type": "ModelMakerEngine.ExcelNameDictionary, ModelMakerEngine",
                      "$values": []
                    },
                    "NumberFormatOverride": null,
                    "HasOpeningBalanceFlag": false,
                    "OpeningBalanceFlagAppliedName": "",
                    "Deletable": false,
                    "Comment": "",
                    "HasSwitchSignLine": false,
                    "SwitchSignForReport": false,
                    "MultipleInputValues": null,
                    "NonPrimaryInput": false,
                    "Max": "NaN",
                    "Min": "NaN",
                    "IsBalanceButNotCorkscrew": false,
                    "IsEditable": true,
                    "IsConstant": false,
                    "UniqueID": "36a06744-5cc3-4bf2-b682-d849ded3b205",
                    "Dimensions": {
                      "$type": "ModelMakerEngine.MMDimensions, ModelMakerEngine",
                      "$values": []
                    },
                    "EquationOBXInternal": "PREVIOUSVALUE()+1",
                    "NameOfGroup": "Time.Headers",
                    "EquationToParse": "PREVIOUSVALUE()+1",
                    "MostRecentExpectedUnitErrors": null,
                    "Units": {
                      "$id": "143",
                      "$type": "ModelMaker.Unit, ModelMaker",
                      "NumberFormatOverride": null,
                      "MatchAnything": false,
                      "ExternalRepresentation": "Counter",
                      "ItemsOnTop": {
                        "$type": "System.Collections.Generic.List`1[[System.String, mscorlib]], mscorlib",
                        "$values": []
                      },
                      "ItemsOnBottom": {
                        "$type": "System.Collections.Generic.List`1[[System.String, mscorlib]], mscorlib",
                        "$values": []
                      },
                      "IsCurrency": false,
                      "ContainsSMU": false,
                      "IsDimensionless": false,
                      "InsertRowTotal": true,
                      "IgnoreWhenDeterminingExpectedUnits": false
                    },
                    "Name": "Period number",
                    "ReportLines": {
                      "$type": "ModelMaker.UndoableCollection`1[[ModelMakerEngine.IReportLine, ModelMakerEngine]], ModelMaker.Undo",
                      "$values": []
                    },
                    "IsOpeningBalance": false,
                    "ExternalLinks": {
                      "$type": "UINext.Collections.DeepObservableCollection`1[[ExternalLinks.IExternalDataLink, ExternalLinks]], UINext",
                      "$values": []
                    },
                    "HasUnits": true,
                    "UnitsValid": true,
                    "UnitsErrorMessage": "",
                    "IgnoreUnitIssues": false,
                    "IsPlaceholder": false,
                    "StandardName": 8,
                    "IsStandardNode": true,
                    "WarnMessage": null,
                    "StandardDescription": null,
                    "HasStandardDescription": false,
                    "HasStandardName": true,
                    "OptimisationNodePair": null,
                    "IsOptimisationNode": false,
                    "Actuals": null,
                    "UDFCode": null,
                    "AssociatedOptimisationNodes": null,
                    "CustomNamedRange": null,
                    "IsRowTotal": false,
                    "YPosition": 3,
                    "Parent": {
                      "$ref": "1"
                    },
                    "Visible": true,
                    "Font": null,
                    "AllowIncomingLinks": true,
                    "AllowOutgoingLinks": true,
                    "IncomingLinks": {
                      "$type": "System.Collections.ObjectModel.Collection`1[[ModelMaker.MMLink, ModelMaker]], mscorlib",
                      "$values": []
                    },
                    "OutgoingLinks": {
                      "$type": "System.Collections.ObjectModel.Collection`1[[ModelMaker.MMLink, ModelMaker]], mscorlib",
                      "$values": []
                    },
                    "Issues": null
                  }
                ]
              },
              "AllowAddChildren": true,
              "AllowRemoveChildren": true,
              "IsImported": false,
              "IsChecksGroup": false,
              "IsAlertsGroup": false,
              "IsChecksAndAlertsGroup": false,
              "IsUnallocatedGroup": false,
              "IsInputsGroup": false,
              "IsFlag": false,
              "IsTimeAndFlagsGroup": false,
              "DimensionsAcross": {
                "$type": "ModelMakerEngine.MMDimensions, ModelMakerEngine",
                "$values": []
              },
              "TimeAxis": 0,
              "IndexInParent": -1,
              "Name": "Headers",
              "Parent": {
                "$ref": "1"
              },
              "Visible": true,
              "ToolTip": "",
              "OpeningBalanceFlagAppliedName": "",
              "AllowIncomingLinks": false,
              "AllowOutgoingLinks": false,
              "IncomingLinks": {
                "$type": "System.Collections.ObjectModel.Collection`1[[ModelMaker.MMLink, ModelMaker]], mscorlib",
                "$values": []
              },
              "OutgoingLinks": {
                "$type": "System.Collections.ObjectModel.Collection`1[[ModelMaker.MMLink, ModelMaker]], mscorlib",
                "$values": []
              },
              "Deletable": true,
              "Issues": null
            },
            {
              "$id": "144",
              "$type": "ModelMaker.VariableNode, ModelMaker",
              "RowTotalDependent": null,
              "PutCalculationOnReport": false,
              "CalculateOnThisReport": null,
              "PivotTableLink": null,
              "ExcelNameName": "Model_period_start",
              "ExcelNameNames": {
                "$type": "ModelMakerEngine.ExcelNameDictionary, ModelMakerEngine",
                "$values": []
              },
              "NumberFormatOverride": null,
              "HasOpeningBalanceFlag": false,
              "OpeningBalanceFlagAppliedName": "",
              "Deletable": false,
              "Comment": "",
              "HasSwitchSignLine": false,
              "SwitchSignForReport": false,
              "MultipleInputValues": null,
              "NonPrimaryInput": false,
              "Max": "NaN",
              "Min": "NaN",
              "IsBalanceButNotCorkscrew": false,
              "IsEditable": true,
              "IsConstant": false,
              "UniqueID": "2a870539-a3f6-4932-a7b3-20f164f025eb",
              "Dimensions": {
                "$type": "ModelMakerEngine.MMDimensions, ModelMakerEngine",
                "$values": []
              },
              "EquationOBXInternal": "IF([Period number] = 1,[Start date],EDATE(PREVIOUSVALUE(), [Months per period]))",
              "NameOfGroup": "Time",
              "EquationToParse": "IF([Period number] = 1,[Start date],EDATE(PREVIOUSVALUE(), [Months per period]))",
              "MostRecentExpectedUnitErrors": null,
              "Units": {
                "$id": "145",
                "$type": "ModelMaker.Unit, ModelMaker",
                "NumberFormatOverride": null,
                "MatchAnything": false,
                "ExternalRepresentation": "date",
                "ItemsOnTop": {
                  "$type": "System.Collections.Generic.List`1[[System.String, mscorlib]], mscorlib",
                  "$values": [
                    "DATE"
                  ]
                },
                "ItemsOnBottom": {
                  "$type": "System.Collections.Generic.List`1[[System.String, mscorlib]], mscorlib",
                  "$values": []
                },
                "IsCurrency": false,
                "ContainsSMU": false,
                "IsDimensionless": false,
                "InsertRowTotal": true,
                "IgnoreWhenDeterminingExpectedUnits": false
              },
              "Name": "Model period start",
              "ReportLines": {
                "$type": "ModelMaker.UndoableCollection`1[[ModelMakerEngine.IReportLine, ModelMakerEngine]], ModelMaker.Undo",
                "$values": []
              },
              "IsOpeningBalance": false,
              "ExternalLinks": {
                "$type": "UINext.Collections.DeepObservableCollection`1[[ExternalLinks.IExternalDataLink, ExternalLinks]], UINext",
                "$values": []
              },
              "HasUnits": true,
              "UnitsValid": true,
              "UnitsErrorMessage": "",
              "IgnoreUnitIssues": false,
              "IsPlaceholder": false,
              "StandardName": 9,
              "IsStandardNode": true,
              "WarnMessage": null,
              "StandardDescription": null,
              "HasStandardDescription": false,
              "HasStandardName": true,
              "OptimisationNodePair": null,
              "IsOptimisationNode": false,
              "Actuals": null,
              "UDFCode": null,
              "AssociatedOptimisationNodes": null,
              "CustomNamedRange": null,
              "IsRowTotal": false,
              "YPosition": 2,
              "Parent": {
                "$ref": "1"
              },
              "Visible": true,
              "Font": null,
              "AllowIncomingLinks": true,
              "AllowOutgoingLinks": true,
              "IncomingLinks": {
                "$type": "System.Collections.ObjectModel.Collection`1[[ModelMaker.MMLink, ModelMaker]], mscorlib",
                "$values": []
              },
              "OutgoingLinks": {
                "$type": "System.Collections.ObjectModel.Collection`1[[ModelMaker.MMLink, ModelMaker]], mscorlib",
                "$values": []
              },
              "Issues": null
            }
          ]
        },
        "AllowAddChildren": true,
        "AllowRemoveChildren": true,
        "IsImported": false,
        "IsChecksGroup": false,
        "IsAlertsGroup": false,
        "IsChecksAndAlertsGroup": false,
        "IsUnallocatedGroup": false,
        "IsInputsGroup": false,
        "IsFlag": false,
        "IsTimeAndFlagsGroup": true,
        "DimensionsAcross": {
          "$type": "ModelMakerEngine.MMDimensions, ModelMakerEngine",
          "$values": []
        },
        "TimeAxis": 0,
        "IndexInParent": 2,
        "Name": "Time",
        "Parent": {
          "$ref": "1"
        },
        "Visible": true,
        "ToolTip": "",
        "OpeningBalanceFlagAppliedName": "",
        "AllowIncomingLinks": false,
        "AllowOutgoingLinks": false,
        "IncomingLinks": {
          "$type": "System.Collections.ObjectModel.Collection`1[[ModelMaker.MMLink, ModelMaker]], mscorlib",
          "$values": []
        },
        "OutgoingLinks": {
          "$type": "System.Collections.ObjectModel.Collection`1[[ModelMaker.MMLink, ModelMaker]], mscorlib",
          "$values": []
        },
        "Deletable": false,
        "Issues": null
      },
      {
        "$ref": "134"
      },
      {
        "$ref": "135"
      },
      {
        "$ref": "133"
      },
      {
        "$ref": "5"
      },
      {
        "$ref": "136"
      },
      {
        "$ref": "142"
      },
      {
        "$ref": "130"
      },
      {
        "$ref": "144"
      },
      {
        "$ref": "137"
      },
      {
        "$ref": "7"
      },
      {
        "$ref": "139"
      },
      {
        "$ref": "140"
      },
      {
        "$id": "146",
        "$type": "ModelMaker.VariableNode, ModelMaker",
        "RowTotalDependent": null,
        "PutCalculationOnReport": false,
        "CalculateOnThisReport": null,
        "PivotTableLink": null,
        "ExcelNameName": "Average_totex_increase__decrease_",
        "ExcelNameNames": {
          "$type": "ModelMakerEngine.ExcelNameDictionary, ModelMakerEngine",
          "$values": []
        },
        "NumberFormatOverride": null,
        "HasOpeningBalanceFlag": false,
        "OpeningBalanceFlagAppliedName": "",
        "Deletable": true,
        "Comment": "",
        "HasSwitchSignLine": false,
        "SwitchSignForReport": false,
        "MultipleInputValues": null,
        "NonPrimaryInput": false,
        "Max": "NaN",
        "Min": "NaN",
        "IsBalanceButNotCorkscrew": false,
        "IsEditable": true,
        "IsConstant": false,
        "UniqueID": "08415a70-364a-40a0-8e72-29292008e56d",
        "Dimensions": {
          "$type": "ModelMakerEngine.MMDimensions, ModelMakerEngine",
          "$values": []
        },
        "EquationOBXInternal": "[Impact of average totex change]/[Average PAYG variance] * [Average PAYG bill impact]",
        "NameOfGroup": "Unallocated",
        "EquationToParse": "[Impact of average totex change]/[Average PAYG variance] * [Average PAYG bill impact]",
        "MostRecentExpectedUnitErrors": null,
        "Units": {
          "$id": "147",
          "$type": "ModelMaker.Unit, ModelMaker",
          "NumberFormatOverride": null,
          "MatchAnything": false,
          "ExternalRepresentation": "£ / customer",
          "ItemsOnTop": {
            "$type": "System.Collections.Generic.List`1[[System.String, mscorlib]], mscorlib",
            "$values": [
              "£"
            ]
          },
          "ItemsOnBottom": {
            "$type": "System.Collections.Generic.List`1[[System.String, mscorlib]], mscorlib",
            "$values": [
              "CUSTOMER"
            ]
          },
          "IsCurrency": true,
          "ContainsSMU": false,
          "IsDimensionless": false,
          "InsertRowTotal": true,
          "IgnoreWhenDeterminingExpectedUnits": false
        },
        "Name": "Average totex increase/(decrease)",
        "ReportLines": {
          "$type": "ModelMaker.UndoableCollection`1[[ModelMakerEngine.IReportLine, ModelMakerEngine]], ModelMaker.Undo",
          "$values": [
            {
              "$id": "148",
              "$type": "ModelMaker.ReportLine, ModelMaker",
              "AssociatedSchematicNode": {
                "$ref": "146"
              },
              "OpeningBalanceFlagAppliedName": "",
              "SumOfAboveIncludesPreviousTotal": false,
              "LastNameUsed": null,
              "SwitchSignForReport": false,
              "IsSumOfAbove": false,
              "ParentReport": {
                "$id": "149",
                "$type": "ModelMaker.Report, ModelMaker",
                "TimeStep": 8,
                "YearEndBasis": 1002,
                "TimeStepYearEndBasisPairs": {
                  "$type": "ModelMaker.UndoableCollection`1[[ModelMakerEngine.TimeStepPeriodEndBasisPair, ModelMakerEngine]], ModelMaker.Undo",
                  "$values": [
                    {
                      "$id": "150",
                      "$type": "ModelMakerEngine.TimeStepPeriodEndBasisPair, ModelMakerEngine",
                      "TimeStep": 8,
                      "YearEnd": 1002
                    }
                  ]
                },
                "YearEndMonth": 0,
                "AllowTitleChange": true,
                "IsDuplicate": false,
                "Title": "Total bill impacts",
                "ReportLinesCalculated": {
                  "$type": "System.Collections.Generic.List`1[[ModelMakerEngine.IReportLine, ModelMakerEngine]], mscorlib",
                  "$values": []
                },
                "ReportLines": {
                  "$type": "ModelMaker.UndoableCollection`1[[ModelMakerEngine.IReportLine, ModelMakerEngine]], ModelMaker.Undo",
                  "$values": [
                    {
                      "$id": "151",
                      "$type": "ModelMaker.Header, ModelMaker",
                      "HeadingLevel": 1,
                      "Name": "Totex",
                      "UnNegatedName": "Totex",
                      "ParentReport": {
                        "$ref": "149"
                      },
                      "Visible": true,
                      "ReportFormatName": "",
                      "IsNegatable": false,
                      "LastNameUsed": "Totex"
                    },
                    {
                      "$ref": "148"
                    },
                    {
                      "$id": "152",
                      "$type": "ModelMaker.ReportLine, ModelMaker",
                      "AssociatedSchematicNode": {
                        "$id": "153",
                        "$type": "ModelMaker.VariableNode, ModelMaker",
                        "RowTotalDependent": null,
                        "PutCalculationOnReport": false,
                        "CalculateOnThisReport": null,
                        "PivotTableLink": null,
                        "ExcelNameName": "Final_Impact_of_PAYG_rate_change",
                        "ExcelNameNames": {
                          "$type": "ModelMakerEngine.ExcelNameDictionary, ModelMakerEngine",
                          "$values": []
                        },
                        "NumberFormatOverride": null,
                        "HasOpeningBalanceFlag": false,
                        "OpeningBalanceFlagAppliedName": "",
                        "Deletable": true,
                        "Comment": "",
                        "HasSwitchSignLine": false,
                        "SwitchSignForReport": false,
                        "MultipleInputValues": null,
                        "NonPrimaryInput": false,
                        "Max": "NaN",
                        "Min": "NaN",
                        "IsBalanceButNotCorkscrew": false,
                        "IsEditable": true,
                        "IsConstant": false,
                        "UniqueID": "bbb1aa58-faba-4e8f-905b-5a7ba4b06f03",
                        "Dimensions": {
                          "$type": "ModelMakerEngine.MMDimensions, ModelMakerEngine",
                          "$values": []
                        },
                        "EquationOBXInternal": "[PAYG bill impact] - [Average totex increase/(decrease)]",
                        "NameOfGroup": "Totex.Final PAYG",
                        "EquationToParse": "[PAYG bill impact] - [Average totex increase/(decrease)]",
                        "MostRecentExpectedUnitErrors": null,
                        "Units": {
                          "$id": "154",
                          "$type": "ModelMaker.Unit, ModelMaker",
                          "NumberFormatOverride": null,
                          "MatchAnything": false,
                          "ExternalRepresentation": "£ / customer",
                          "ItemsOnTop": {
                            "$type": "System.Collections.Generic.List`1[[System.String, mscorlib]], mscorlib",
                            "$values": [
                              "£"
                            ]
                          },
                          "ItemsOnBottom": {
                            "$type": "System.Collections.Generic.List`1[[System.String, mscorlib]], mscorlib",
                            "$values": [
                              "customer"
                            ]
                          },
                          "IsCurrency": true,
                          "ContainsSMU": false,
                          "IsDimensionless": false,
                          "InsertRowTotal": true,
                          "IgnoreWhenDeterminingExpectedUnits": false
                        },
                        "Name": "Final Impact of PAYG rate change",
                        "ReportLines": {
                          "$type": "ModelMaker.UndoableCollection`1[[ModelMakerEngine.IReportLine, ModelMakerEngine]], ModelMaker.Undo",
                          "$values": [
                            {
                              "$ref": "152"
                            }
                          ]
                        },
                        "IsOpeningBalance": false,
                        "ExternalLinks": {
                          "$type": "UINext.Collections.DeepObservableCollection`1[[ExternalLinks.IExternalDataLink, ExternalLinks]], UINext",
                          "$values": []
                        },
                        "HasUnits": true,
                        "UnitsValid": true,
                        "UnitsErrorMessage": "",
                        "IgnoreUnitIssues": false,
                        "IsPlaceholder": false,
                        "StandardName": 0,
                        "IsStandardNode": false,
                        "WarnMessage": null,
                        "StandardDescription": null,
                        "HasStandardDescription": false,
                        "HasStandardName": false,
                        "OptimisationNodePair": null,
                        "IsOptimisationNode": false,
                        "Actuals": null,
                        "UDFCode": null,
                        "AssociatedOptimisationNodes": null,
                        "CustomNamedRange": null,
                        "IsRowTotal": false,
                        "YPosition": 16,
                        "Parent": {
                          "$ref": "1"
                        },
                        "Visible": true,
                        "Font": null,
                        "AllowIncomingLinks": true,
                        "AllowOutgoingLinks": true,
                        "IncomingLinks": {
                          "$type": "System.Collections.ObjectModel.Collection`1[[ModelMaker.MMLink, ModelMaker]], mscorlib",
                          "$values": []
                        },
                        "OutgoingLinks": {
                          "$type": "System.Collections.ObjectModel.Collection`1[[ModelMaker.MMLink, ModelMaker]], mscorlib",
                          "$values": []
                        },
                        "Issues": null
                      },
                      "OpeningBalanceFlagAppliedName": "",
                      "SumOfAboveIncludesPreviousTotal": false,
                      "LastNameUsed": null,
                      "SwitchSignForReport": false,
                      "IsSumOfAbove": false,
                      "ParentReport": {
                        "$ref": "149"
                      },
                      "HeadingLevel": 0,
                      "ReportFormatName": null,
                      "YPosition": -1,
                      "Visible": true,
                      "Font": null,
                      "AllowIncomingLinks": true,
                      "AllowOutgoingLinks": true,
                      "Deletable": true,
                      "Issues": null
                    },
                    {
                      "$id": "155",
                      "$type": "ModelMaker.Header, ModelMaker",
                      "HeadingLevel": 1,
                      "Name": "RCV",
                      "UnNegatedName": "RCV",
                      "ParentReport": {
                        "$ref": "149"
                      },
                      "Visible": true,
                      "ReportFormatName": "",
                      "IsNegatable": false,
                      "LastNameUsed": "RCV"
                    },
                    {
                      "$id": "156",
                      "$type": "ModelMaker.ReportLine, ModelMaker",
                      "AssociatedSchematicNode": {
                        "$id": "157",
                        "$type": "ModelMaker.VariableNode, ModelMaker",
                        "RowTotalDependent": null,
                        "PutCalculationOnReport": false,
                        "CalculateOnThisReport": null,
                        "PivotTableLink": null,
                        "ExcelNameName": "RCV",
                        "ExcelNameNames": {
                          "$type": "ModelMakerEngine.ExcelNameDictionary, ModelMakerEngine",
                          "$values": []
                        },
                        "NumberFormatOverride": null,
                        "HasOpeningBalanceFlag": false,
                        "OpeningBalanceFlagAppliedName": "",
                        "Deletable": true,
                        "Comment": "",
                        "HasSwitchSignLine": false,
                        "SwitchSignForReport": false,
                        "MultipleInputValues": null,
                        "NonPrimaryInput": false,
                        "Max": "NaN",
                        "Min": "NaN",
                        "IsBalanceButNotCorkscrew": false,
                        "IsEditable": true,
                        "IsConstant": false,
                        "UniqueID": "5945156b-1381-471a-87f6-a48e05a5c3c1",
                        "Dimensions": {
                          "$type": "ModelMakerEngine.MMDimensions, ModelMakerEngine",
                          "$values": []
                        },
                        "EquationOBXInternal": "[Impact of increased RCV]/[Run off variance] * [Run off bill impact]",
                        "NameOfGroup": "Unallocated",
                        "EquationToParse": "[Impact of increased RCV]/[Run off variance] * [Run off bill impact]",
                        "MostRecentExpectedUnitErrors": null,
                        "Units": {
                          "$id": "158",
                          "$type": "ModelMaker.Unit, ModelMaker",
                          "NumberFormatOverride": null,
                          "MatchAnything": false,
                          "ExternalRepresentation": "£ / customer",
                          "ItemsOnTop": {
                            "$type": "System.Collections.Generic.List`1[[System.String, mscorlib]], mscorlib",
                            "$values": [
                              "£"
                            ]
                          },
                          "ItemsOnBottom": {
                            "$type": "System.Collections.Generic.List`1[[System.String, mscorlib]], mscorlib",
                            "$values": [
                              "CUSTOMER"
                            ]
                          },
                          "IsCurrency": true,
                          "ContainsSMU": false,
                          "IsDimensionless": false,
                          "InsertRowTotal": true,
                          "IgnoreWhenDeterminingExpectedUnits": false
                        },
                        "Name": "RCV",
                        "ReportLines": {
                          "$type": "ModelMaker.UndoableCollection`1[[ModelMakerEngine.IReportLine, ModelMakerEngine]], ModelMaker.Undo",
                          "$values": [
                            {
                              "$ref": "156"
                            }
                          ]
                        },
                        "IsOpeningBalance": false,
                        "ExternalLinks": {
                          "$type": "UINext.Collections.DeepObservableCollection`1[[ExternalLinks.IExternalDataLink, ExternalLinks]], UINext",
                          "$values": []
                        },
                        "HasUnits": true,
                        "UnitsValid": true,
                        "UnitsErrorMessage": "",
                        "IgnoreUnitIssues": false,
                        "IsPlaceholder": false,
                        "StandardName": 0,
                        "IsStandardNode": false,
                        "WarnMessage": null,
                        "StandardDescription": null,
                        "HasStandardDescription": false,
                        "HasStandardName": false,
                        "OptimisationNodePair": null,
                        "IsOptimisationNode": false,
                        "Actuals": null,
                        "UDFCode": null,
                        "AssociatedOptimisationNodes": null,
                        "CustomNamedRange": null,
                        "IsRowTotal": false,
                        "YPosition": 10,
                        "Parent": {
                          "$ref": "1"
                        },
                        "Visible": true,
                        "Font": null,
                        "AllowIncomingLinks": true,
                        "AllowOutgoingLinks": true,
                        "IncomingLinks": {
                          "$type": "System.Collections.ObjectModel.Collection`1[[ModelMaker.MMLink, ModelMaker]], mscorlib",
                          "$values": []
                        },
                        "OutgoingLinks": {
                          "$type": "System.Collections.ObjectModel.Collection`1[[ModelMaker.MMLink, ModelMaker]], mscorlib",
                          "$values": []
                        },
                        "Issues": null
                      },
                      "OpeningBalanceFlagAppliedName": "",
                      "SumOfAboveIncludesPreviousTotal": false,
                      "LastNameUsed": null,
                      "SwitchSignForReport": false,
                      "IsSumOfAbove": false,
                      "ParentReport": {
                        "$ref": "149"
                      },
                      "HeadingLevel": 0,
                      "ReportFormatName": null,
                      "YPosition": -1,
                      "Visible": true,
                      "Font": null,
                      "AllowIncomingLinks": true,
                      "AllowOutgoingLinks": true,
                      "Deletable": true,
                      "Issues": null
                    },
                    {
                      "$id": "159",
                      "$type": "ModelMaker.ReportLine, ModelMaker",
                      "AssociatedSchematicNode": {
                        "$id": "160",
                        "$type": "ModelMaker.VariableNode, ModelMaker",
                        "RowTotalDependent": null,
                        "PutCalculationOnReport": false,
                        "CalculateOnThisReport": null,
                        "PivotTableLink": null,
                        "ExcelNameName": "Run_off_rates",
                        "ExcelNameNames": {
                          "$type": "ModelMakerEngine.ExcelNameDictionary, ModelMakerEngine",
                          "$values": []
                        },
                        "NumberFormatOverride": null,
                        "HasOpeningBalanceFlag": false,
                        "OpeningBalanceFlagAppliedName": "",
                        "Deletable": true,
                        "Comment": "",
                        "HasSwitchSignLine": false,
                        "SwitchSignForReport": false,
                        "MultipleInputValues": null,
                        "NonPrimaryInput": false,
                        "Max": "NaN",
                        "Min": "NaN",
                        "IsBalanceButNotCorkscrew": false,
                        "IsEditable": true,
                        "IsConstant": false,
                        "UniqueID": "8cd9c4bf-df0d-4e4b-ac5e-22cbbcbaec80",
                        "Dimensions": {
                          "$type": "ModelMakerEngine.MMDimensions, ModelMakerEngine",
                          "$values": []
                        },
                        "EquationOBXInternal": "[Impact of run off rates]/[Run off variance] * [Run off bill impact]",
                        "NameOfGroup": "Unallocated",
                        "EquationToParse": "[Impact of run off rates]/[Run off variance] * [Run off bill impact]",
                        "MostRecentExpectedUnitErrors": null,
                        "Units": {
                          "$id": "161",
                          "$type": "ModelMaker.Unit, ModelMaker",
                          "NumberFormatOverride": null,
                          "MatchAnything": false,
                          "ExternalRepresentation": "£ / customer",
                          "ItemsOnTop": {
                            "$type": "System.Collections.Generic.List`1[[System.String, mscorlib]], mscorlib",
                            "$values": [
                              "£"
                            ]
                          },
                          "ItemsOnBottom": {
                            "$type": "System.Collections.Generic.List`1[[System.String, mscorlib]], mscorlib",
                            "$values": [
                              "CUSTOMER"
                            ]
                          },
                          "IsCurrency": true,
                          "ContainsSMU": false,
                          "IsDimensionless": false,
                          "InsertRowTotal": true,
                          "IgnoreWhenDeterminingExpectedUnits": false
                        },
                        "Name": "Run-off rates",
                        "ReportLines": {
                          "$type": "ModelMaker.UndoableCollection`1[[ModelMakerEngine.IReportLine, ModelMakerEngine]], ModelMaker.Undo",
                          "$values": [
                            {
                              "$ref": "159"
                            }
                          ]
                        },
                        "IsOpeningBalance": false,
                        "ExternalLinks": {
                          "$type": "UINext.Collections.DeepObservableCollection`1[[ExternalLinks.IExternalDataLink, ExternalLinks]], UINext",
                          "$values": []
                        },
                        "HasUnits": true,
                        "UnitsValid": true,
                        "UnitsErrorMessage": "",
                        "IgnoreUnitIssues": false,
                        "IsPlaceholder": false,
                        "StandardName": 0,
                        "IsStandardNode": false,
                        "WarnMessage": null,
                        "StandardDescription": null,
                        "HasStandardDescription": false,
                        "HasStandardName": false,
                        "OptimisationNodePair": null,
                        "IsOptimisationNode": false,
                        "Actuals": null,
                        "UDFCode": null,
                        "AssociatedOptimisationNodes": null,
                        "CustomNamedRange": null,
                        "IsRowTotal": false,
                        "YPosition": 11,
                        "Parent": {
                          "$ref": "1"
                        },
                        "Visible": true,
                        "Font": null,
                        "AllowIncomingLinks": true,
                        "AllowOutgoingLinks": true,
                        "IncomingLinks": {
                          "$type": "System.Collections.ObjectModel.Collection`1[[ModelMaker.MMLink, ModelMaker]], mscorlib",
                          "$values": []
                        },
                        "OutgoingLinks": {
                          "$type": "System.Collections.ObjectModel.Collection`1[[ModelMaker.MMLink, ModelMaker]], mscorlib",
                          "$values": []
                        },
                        "Issues": null
                      },
                      "OpeningBalanceFlagAppliedName": "",
                      "SumOfAboveIncludesPreviousTotal": false,
                      "LastNameUsed": null,
                      "SwitchSignForReport": false,
                      "IsSumOfAbove": false,
                      "ParentReport": {
                        "$ref": "149"
                      },
                      "HeadingLevel": 0,
                      "ReportFormatName": null,
                      "YPosition": -1,
                      "Visible": true,
                      "Font": null,
                      "AllowIncomingLinks": true,
                      "AllowOutgoingLinks": true,
                      "Deletable": true,
                      "Issues": null
                    },
                    {
                      "$id": "162",
                      "$type": "ModelMaker.Header, ModelMaker",
                      "HeadingLevel": 1,
                      "Name": "Return on capital",
                      "UnNegatedName": "Return on capital",
                      "ParentReport": {
                        "$ref": "149"
                      },
                      "Visible": true,
                      "ReportFormatName": "",
                      "IsNegatable": false,
                      "LastNameUsed": "Return on capital"
                    },
                    {
                      "$id": "163",
                      "$type": "ModelMaker.ReportLine, ModelMaker",
                      "AssociatedSchematicNode": {
                        "$id": "164",
                        "$type": "ModelMaker.VariableNode, ModelMaker",
                        "RowTotalDependent": null,
                        "PutCalculationOnReport": false,
                        "CalculateOnThisReport": null,
                        "PivotTableLink": null,
                        "ExcelNameName": "WACC",
                        "ExcelNameNames": {
                          "$type": "ModelMakerEngine.ExcelNameDictionary, ModelMakerEngine",
                          "$values": []
                        },
                        "NumberFormatOverride": null,
                        "HasOpeningBalanceFlag": false,
                        "OpeningBalanceFlagAppliedName": "",
                        "Deletable": true,
                        "Comment": "",
                        "HasSwitchSignLine": false,
                        "SwitchSignForReport": false,
                        "MultipleInputValues": null,
                        "NonPrimaryInput": false,
                        "Max": "NaN",
                        "Min": "NaN",
                        "IsBalanceButNotCorkscrew": false,
                        "IsEditable": true,
                        "IsConstant": false,
                        "UniqueID": "fdc238be-b7bd-48c0-b754-3e2e971f26f7",
                        "Dimensions": {
                          "$type": "ModelMakerEngine.MMDimensions, ModelMakerEngine",
                          "$values": []
                        },
                        "EquationOBXInternal": "[Pre-adjustment WACC] * [Adjustment factor]",
                        "NameOfGroup": "Unallocated",
                        "EquationToParse": "[Pre-adjustment WACC] * [Adjustment factor]",
                        "MostRecentExpectedUnitErrors": null,
                        "Units": {
                          "$id": "165",
                          "$type": "ModelMaker.Unit, ModelMaker",
                          "NumberFormatOverride": null,
                          "MatchAnything": false,
                          "ExternalRepresentation": "£ / customer",
                          "ItemsOnTop": {
                            "$type": "System.Collections.Generic.List`1[[System.String, mscorlib]], mscorlib",
                            "$values": [
                              "£"
                            ]
                          },
                          "ItemsOnBottom": {
                            "$type": "System.Collections.Generic.List`1[[System.String, mscorlib]], mscorlib",
                            "$values": [
                              "CUSTOMER"
                            ]
                          },
                          "IsCurrency": true,
                          "ContainsSMU": false,
                          "IsDimensionless": false,
                          "InsertRowTotal": true,
                          "IgnoreWhenDeterminingExpectedUnits": false
                        },
                        "Name": "WACC",
                        "ReportLines": {
                          "$type": "ModelMaker.UndoableCollection`1[[ModelMakerEngine.IReportLine, ModelMakerEngine]], ModelMaker.Undo",
                          "$values": [
                            {
                              "$ref": "163"
                            }
                          ]
                        },
                        "IsOpeningBalance": false,
                        "ExternalLinks": {
                          "$type": "UINext.Collections.DeepObservableCollection`1[[ExternalLinks.IExternalDataLink, ExternalLinks]], UINext",
                          "$values": []
                        },
                        "HasUnits": true,
                        "UnitsValid": true,
                        "UnitsErrorMessage": "",
                        "IgnoreUnitIssues": false,
                        "IsPlaceholder": false,
                        "StandardName": 0,
                        "IsStandardNode": false,
                        "WarnMessage": null,
                        "StandardDescription": null,
                        "HasStandardDescription": false,
                        "HasStandardName": false,
                        "OptimisationNodePair": null,
                        "IsOptimisationNode": false,
                        "Actuals": null,
                        "UDFCode": null,
                        "AssociatedOptimisationNodes": null,
                        "CustomNamedRange": null,
                        "IsRowTotal": false,
                        "YPosition": 2,
                        "Parent": {
                          "$ref": "1"
                        },
                        "Visible": true,
                        "Font": null,
                        "AllowIncomingLinks": true,
                        "AllowOutgoingLinks": true,
                        "IncomingLinks": {
                          "$type": "System.Collections.ObjectModel.Collection`1[[ModelMaker.MMLink, ModelMaker]], mscorlib",
                          "$values": []
                        },
                        "OutgoingLinks": {
                          "$type": "System.Collections.ObjectModel.Collection`1[[ModelMaker.MMLink, ModelMaker]], mscorlib",
                          "$values": []
                        },
                        "Issues": null
                      },
                      "OpeningBalanceFlagAppliedName": "",
                      "SumOfAboveIncludesPreviousTotal": false,
                      "LastNameUsed": null,
                      "SwitchSignForReport": false,
                      "IsSumOfAbove": false,
                      "ParentReport": {
                        "$ref": "149"
                      },
                      "HeadingLevel": 0,
                      "ReportFormatName": null,
                      "YPosition": -1,
                      "Visible": true,
                      "Font": null,
                      "AllowIncomingLinks": true,
                      "AllowOutgoingLinks": true,
                      "Deletable": true,
                      "Issues": null
                    },
                    {
                      "$id": "166",
                      "$type": "ModelMaker.Header, ModelMaker",
                      "HeadingLevel": 1,
                      "Name": "Other wholesale",
                      "UnNegatedName": "Other wholesale",
                      "ParentReport": {
                        "$ref": "149"
                      },
                      "Visible": true,
                      "ReportFormatName": "",
                      "IsNegatable": false,
                      "LastNameUsed": "Other wholesale"
                    },
                    {
                      "$id": "167",
                      "$type": "ModelMaker.ReportLine, ModelMaker",
                      "AssociatedSchematicNode": {
                        "$id": "168",
                        "$type": "ModelMaker.VariableNode, ModelMaker",
                        "RowTotalDependent": null,
                        "PutCalculationOnReport": false,
                        "CalculateOnThisReport": null,
                        "PivotTableLink": null,
                        "ExcelNameName": "Wholesale_reconciliation_items",
                        "ExcelNameNames": {
                          "$type": "ModelMakerEngine.ExcelNameDictionary, ModelMakerEngine",
                          "$values": []
                        },
                        "NumberFormatOverride": null,
                        "HasOpeningBalanceFlag": false,
                        "OpeningBalanceFlagAppliedName": "",
                        "Deletable": true,
                        "Comment": "",
                        "HasSwitchSignLine": false,
                        "SwitchSignForReport": false,
                        "MultipleInputValues": null,
                        "NonPrimaryInput": false,
                        "Max": "NaN",
                        "Min": "NaN",
                        "IsBalanceButNotCorkscrew": false,
                        "IsEditable": true,
                        "IsConstant": false,
                        "UniqueID": "464cced7-13f3-480a-9abb-3b8c1e99f483",
                        "Dimensions": {
                          "$type": "ModelMakerEngine.MMDimensions, ModelMakerEngine",
                          "$values": []
                        },
                        "EquationOBXInternal": "[Pre-adjustment wholesale reconciliation] * [Adjustment factor]",
                        "NameOfGroup": "Unallocated",
                        "EquationToParse": "[Pre-adjustment wholesale reconciliation] * [Adjustment factor]",
                        "MostRecentExpectedUnitErrors": null,
                        "Units": {
                          "$id": "169",
                          "$type": "ModelMaker.Unit, ModelMaker",
                          "NumberFormatOverride": null,
                          "MatchAnything": false,
                          "ExternalRepresentation": "£ / customer",
                          "ItemsOnTop": {
                            "$type": "System.Collections.Generic.List`1[[System.String, mscorlib]], mscorlib",
                            "$values": [
                              "£"
                            ]
                          },
                          "ItemsOnBottom": {
                            "$type": "System.Collections.Generic.List`1[[System.String, mscorlib]], mscorlib",
                            "$values": [
                              "CUSTOMER"
                            ]
                          },
                          "IsCurrency": true,
                          "ContainsSMU": false,
                          "IsDimensionless": false,
                          "InsertRowTotal": true,
                          "IgnoreWhenDeterminingExpectedUnits": false
                        },
                        "Name": "Wholesale reconciliation items",
                        "ReportLines": {
                          "$type": "ModelMaker.UndoableCollection`1[[ModelMakerEngine.IReportLine, ModelMakerEngine]], ModelMaker.Undo",
                          "$values": [
                            {
                              "$ref": "167"
                            }
                          ]
                        },
                        "IsOpeningBalance": false,
                        "ExternalLinks": {
                          "$type": "UINext.Collections.DeepObservableCollection`1[[ExternalLinks.IExternalDataLink, ExternalLinks]], UINext",
                          "$values": []
                        },
                        "HasUnits": true,
                        "UnitsValid": true,
                        "UnitsErrorMessage": "",
                        "IgnoreUnitIssues": false,
                        "IsPlaceholder": false,
                        "StandardName": 0,
                        "IsStandardNode": false,
                        "WarnMessage": null,
                        "StandardDescription": null,
                        "HasStandardDescription": false,
                        "HasStandardName": false,
                        "OptimisationNodePair": null,
                        "IsOptimisationNode": false,
                        "Actuals": null,
                        "UDFCode": null,
                        "AssociatedOptimisationNodes": null,
                        "CustomNamedRange": null,
                        "IsRowTotal": false,
                        "YPosition": 2,
                        "Parent": {
                          "$ref": "1"
                        },
                        "Visible": true,
                        "Font": null,
                        "AllowIncomingLinks": true,
                        "AllowOutgoingLinks": true,
                        "IncomingLinks": {
                          "$type": "System.Collections.ObjectModel.Collection`1[[ModelMaker.MMLink, ModelMaker]], mscorlib",
                          "$values": []
                        },
                        "OutgoingLinks": {
                          "$type": "System.Collections.ObjectModel.Collection`1[[ModelMaker.MMLink, ModelMaker]], mscorlib",
                          "$values": []
                        },
                        "Issues": null
                      },
                      "OpeningBalanceFlagAppliedName": "",
                      "SumOfAboveIncludesPreviousTotal": false,
                      "LastNameUsed": null,
                      "SwitchSignForReport": false,
                      "IsSumOfAbove": false,
                      "ParentReport": {
                        "$ref": "149"
                      },
                      "HeadingLevel": 0,
                      "ReportFormatName": null,
                      "YPosition": -1,
                      "Visible": true,
                      "Font": null,
                      "AllowIncomingLinks": true,
                      "AllowOutgoingLinks": true,
                      "Deletable": true,
                      "Issues": null
                    },
                    {
                      "$id": "170",
                      "$type": "ModelMaker.ReportLine, ModelMaker",
                      "AssociatedSchematicNode": {
                        "$id": "171",
                        "$type": "ModelMaker.VariableNode, ModelMaker",
                        "RowTotalDependent": null,
                        "PutCalculationOnReport": false,
                        "CalculateOnThisReport": null,
                        "PivotTableLink": null,
                        "ExcelNameName": "Other_wholesale_items",
                        "ExcelNameNames": {
                          "$type": "ModelMakerEngine.ExcelNameDictionary, ModelMakerEngine",
                          "$values": []
                        },
                        "NumberFormatOverride": null,
                        "HasOpeningBalanceFlag": false,
                        "OpeningBalanceFlagAppliedName": "",
                        "Deletable": true,
                        "Comment": "",
                        "HasSwitchSignLine": false,
                        "SwitchSignForReport": false,
                        "MultipleInputValues": null,
                        "NonPrimaryInput": false,
                        "Max": "NaN",
                        "Min": "NaN",
                        "IsBalanceButNotCorkscrew": false,
                        "IsEditable": true,
                        "IsConstant": false,
                        "UniqueID": "b73f33d4-a84c-4f66-93f0-61d5715af57c",
                        "Dimensions": {
                          "$type": "ModelMakerEngine.MMDimensions, ModelMakerEngine",
                          "$values": []
                        },
                        "EquationOBXInternal": "[Pension deficit repair allowance] + [Tax] + [Revenue profiling] + [Other]",
                        "NameOfGroup": "Unallocated",
                        "EquationToParse": "[Pension deficit repair allowance] + [Tax] + [Revenue profiling] + [Other]",
                        "MostRecentExpectedUnitErrors": null,
                        "Units": {
                          "$id": "172",
                          "$type": "ModelMaker.Unit, ModelMaker",
                          "NumberFormatOverride": null,
                          "MatchAnything": false,
                          "ExternalRepresentation": "£ / customer",
                          "ItemsOnTop": {
                            "$type": "System.Collections.Generic.List`1[[System.String, mscorlib]], mscorlib",
                            "$values": [
                              "£"
                            ]
                          },
                          "ItemsOnBottom": {
                            "$type": "System.Collections.Generic.List`1[[System.String, mscorlib]], mscorlib",
                            "$values": [
                              "CUSTOMER"
                            ]
                          },
                          "IsCurrency": true,
                          "ContainsSMU": false,
                          "IsDimensionless": false,
                          "InsertRowTotal": true,
                          "IgnoreWhenDeterminingExpectedUnits": false
                        },
                        "Name": "Other wholesale items",
                        "ReportLines": {
                          "$type": "ModelMaker.UndoableCollection`1[[ModelMakerEngine.IReportLine, ModelMakerEngine]], ModelMaker.Undo",
                          "$values": [
                            {
                              "$ref": "170"
                            }
                          ]
                        },
                        "IsOpeningBalance": false,
                        "ExternalLinks": {
                          "$type": "UINext.Collections.DeepObservableCollection`1[[ExternalLinks.IExternalDataLink, ExternalLinks]], UINext",
                          "$values": []
                        },
                        "HasUnits": true,
                        "UnitsValid": true,
                        "UnitsErrorMessage": "",
                        "IgnoreUnitIssues": false,
                        "IsPlaceholder": false,
                        "StandardName": 0,
                        "IsStandardNode": false,
                        "WarnMessage": null,
                        "StandardDescription": null,
                        "HasStandardDescription": false,
                        "HasStandardName": false,
                        "OptimisationNodePair": null,
                        "IsOptimisationNode": false,
                        "Actuals": null,
                        "UDFCode": null,
                        "AssociatedOptimisationNodes": null,
                        "CustomNamedRange": null,
                        "IsRowTotal": false,
                        "YPosition": 0,
                        "Parent": {
                          "$ref": "1"
                        },
                        "Visible": true,
                        "Font": null,
                        "AllowIncomingLinks": true,
                        "AllowOutgoingLinks": true,
                        "IncomingLinks": {
                          "$type": "System.Collections.ObjectModel.Collection`1[[ModelMaker.MMLink, ModelMaker]], mscorlib",
                          "$values": []
                        },
                        "OutgoingLinks": {
                          "$type": "System.Collections.ObjectModel.Collection`1[[ModelMaker.MMLink, ModelMaker]], mscorlib",
                          "$values": []
                        },
                        "Issues": null
                      },
                      "OpeningBalanceFlagAppliedName": "",
                      "SumOfAboveIncludesPreviousTotal": false,
                      "LastNameUsed": null,
                      "SwitchSignForReport": false,
                      "IsSumOfAbove": false,
                      "ParentReport": {
                        "$ref": "149"
                      },
                      "HeadingLevel": 0,
                      "ReportFormatName": null,
                      "YPosition": -1,
                      "Visible": true,
                      "Font": null,
                      "AllowIncomingLinks": true,
                      "AllowOutgoingLinks": true,
                      "Deletable": true,
                      "Issues": null
                    },
                    {
                      "$id": "173",
                      "$type": "ModelMaker.Header, ModelMaker",
                      "HeadingLevel": 1,
                      "Name": "Retail",
                      "UnNegatedName": "Retail",
                      "ParentReport": {
                        "$ref": "149"
                      },
                      "Visible": true,
                      "ReportFormatName": "",
                      "IsNegatable": false,
                      "LastNameUsed": "Retail"
                    },
                    {
                      "$id": "174",
                      "$type": "ModelMaker.ReportLine, ModelMaker",
                      "AssociatedSchematicNode": {
                        "$id": "175",
                        "$type": "ModelMaker.VariableNode, ModelMaker",
                        "RowTotalDependent": null,
                        "PutCalculationOnReport": false,
                        "CalculateOnThisReport": null,
                        "PivotTableLink": null,
                        "ExcelNameName": "Retail_cost_to_serve",
                        "ExcelNameNames": {
                          "$type": "ModelMakerEngine.ExcelNameDictionary, ModelMakerEngine",
                          "$values": []
                        },
                        "NumberFormatOverride": null,
                        "HasOpeningBalanceFlag": false,
                        "OpeningBalanceFlagAppliedName": "",
                        "Deletable": true,
                        "Comment": "",
                        "HasSwitchSignLine": false,
                        "SwitchSignForReport": false,
                        "MultipleInputValues": null,
                        "NonPrimaryInput": false,
                        "Max": "NaN",
                        "Min": "NaN",
                        "IsBalanceButNotCorkscrew": false,
                        "IsEditable": true,
                        "IsConstant": false,
                        "UniqueID": "08dd5bda-f63a-4165-909a-81417b548039",
                        "Dimensions": {
                          "$type": "ModelMakerEngine.MMDimensions, ModelMakerEngine",
                          "$values": []
                        },
                        "EquationOBXInternal": "[Retail revenue per customer PR24] - [Retail revenue per customer PR19]",
                        "NameOfGroup": "Cost to serve",
                        "EquationToParse": "[Retail revenue per customer PR24] - [Retail revenue per customer PR19]",
                        "MostRecentExpectedUnitErrors": null,
                        "Units": {
                          "$id": "176",
                          "$type": "ModelMaker.Unit, ModelMaker",
                          "NumberFormatOverride": null,
                          "MatchAnything": false,
                          "ExternalRepresentation": "£ / customer",
                          "ItemsOnTop": {
                            "$type": "System.Collections.Generic.List`1[[System.String, mscorlib]], mscorlib",
                            "$values": [
                              "£"
                            ]
                          },
                          "ItemsOnBottom": {
                            "$type": "System.Collections.Generic.List`1[[System.String, mscorlib]], mscorlib",
                            "$values": [
                              "CUSTOMER"
                            ]
                          },
                          "IsCurrency": true,
                          "ContainsSMU": false,
                          "IsDimensionless": false,
                          "InsertRowTotal": true,
                          "IgnoreWhenDeterminingExpectedUnits": false
                        },
                        "Name": "Retail cost to serve",
                        "ReportLines": {
                          "$type": "ModelMaker.UndoableCollection`1[[ModelMakerEngine.IReportLine, ModelMakerEngine]], ModelMaker.Undo",
                          "$values": [
                            {
                              "$ref": "174"
                            }
                          ]
                        },
                        "IsOpeningBalance": false,
                        "ExternalLinks": {
                          "$type": "UINext.Collections.DeepObservableCollection`1[[ExternalLinks.IExternalDataLink, ExternalLinks]], UINext",
                          "$values": []
                        },
                        "HasUnits": true,
                        "UnitsValid": true,
                        "UnitsErrorMessage": "",
                        "IgnoreUnitIssues": false,
                        "IsPlaceholder": false,
                        "StandardName": 0,
                        "IsStandardNode": false,
                        "WarnMessage": null,
                        "StandardDescription": null,
                        "HasStandardDescription": false,
                        "HasStandardName": false,
                        "OptimisationNodePair": null,
                        "IsOptimisationNode": false,
                        "Actuals": null,
                        "UDFCode": null,
                        "AssociatedOptimisationNodes": null,
                        "CustomNamedRange": null,
                        "IsRowTotal": false,
                        "YPosition": 4,
                        "Parent": {
                          "$ref": "1"
                        },
                        "Visible": true,
                        "Font": null,
                        "AllowIncomingLinks": true,
                        "AllowOutgoingLinks": true,
                        "IncomingLinks": {
                          "$type": "System.Collections.ObjectModel.Collection`1[[ModelMaker.MMLink, ModelMaker]], mscorlib",
                          "$values": []
                        },
                        "OutgoingLinks": {
                          "$type": "System.Collections.ObjectModel.Collection`1[[ModelMaker.MMLink, ModelMaker]], mscorlib",
                          "$values": []
                        },
                        "Issues": null
                      },
                      "OpeningBalanceFlagAppliedName": "",
                      "SumOfAboveIncludesPreviousTotal": false,
                      "LastNameUsed": null,
                      "SwitchSignForReport": false,
                      "IsSumOfAbove": false,
                      "ParentReport": {
                        "$ref": "149"
                      },
                      "HeadingLevel": 0,
                      "ReportFormatName": null,
                      "YPosition": -1,
                      "Visible": true,
                      "Font": null,
                      "AllowIncomingLinks": true,
                      "AllowOutgoingLinks": true,
                      "Deletable": true,
                      "Issues": null
                    },
                    {
                      "$id": "177",
                      "$type": "ModelMaker.ReportLine, ModelMaker",
                      "AssociatedSchematicNode": {
                        "$id": "178",
                        "$type": "ModelMaker.VariableNode, ModelMaker",
                        "RowTotalDependent": null,
                        "PutCalculationOnReport": false,
                        "CalculateOnThisReport": null,
                        "PivotTableLink": null,
                        "ExcelNameName": "Customer_numbers___retail_apportionment",
                        "ExcelNameNames": {
                          "$type": "ModelMakerEngine.ExcelNameDictionary, ModelMakerEngine",
                          "$values": []
                        },
                        "NumberFormatOverride": null,
                        "HasOpeningBalanceFlag": false,
                        "OpeningBalanceFlagAppliedName": "",
                        "Deletable": true,
                        "Comment": "",
                        "HasSwitchSignLine": false,
                        "SwitchSignForReport": false,
                        "MultipleInputValues": null,
                        "NonPrimaryInput": false,
                        "Max": "NaN",
                        "Min": "NaN",
                        "IsBalanceButNotCorkscrew": false,
                        "IsEditable": true,
                        "IsConstant": false,
                        "UniqueID": "42c65379-620f-4890-aa4c-baabae6f6bf3",
                        "Dimensions": {
                          "$type": "ModelMakerEngine.MMDimensions, ModelMakerEngine",
                          "$values": []
                        },
                        "EquationOBXInternal": "[Total wholesale revenues PR24] * ([Housing apportionment per customer PR24] - [Housing apportionment per customer PR19]) * [Units in a thousand]",
                        "NameOfGroup": "Unallocated",
                        "EquationToParse": "[Total wholesale revenues PR24] * ([Housing apportionment per customer PR24] - [Housing apportionment per customer PR19]) * [Units in a thousand]",
                        "MostRecentExpectedUnitErrors": null,
                        "Units": {
                          "$id": "179",
                          "$type": "ModelMaker.Unit, ModelMaker",
                          "NumberFormatOverride": null,
                          "MatchAnything": false,
                          "ExternalRepresentation": "£ / customer",
                          "ItemsOnTop": {
                            "$type": "System.Collections.Generic.List`1[[System.String, mscorlib]], mscorlib",
                            "$values": [
                              "£"
                            ]
                          },
                          "ItemsOnBottom": {
                            "$type": "System.Collections.Generic.List`1[[System.String, mscorlib]], mscorlib",
                            "$values": [
                              "CUSTOMER"
                            ]
                          },
                          "IsCurrency": true,
                          "ContainsSMU": false,
                          "IsDimensionless": false,
                          "InsertRowTotal": true,
                          "IgnoreWhenDeterminingExpectedUnits": false
                        },
                        "Name": "Customer numbers & retail apportionment",
                        "ReportLines": {
                          "$type": "ModelMaker.UndoableCollection`1[[ModelMakerEngine.IReportLine, ModelMakerEngine]], ModelMaker.Undo",
                          "$values": [
                            {
                              "$ref": "177"
                            }
                          ]
                        },
                        "IsOpeningBalance": false,
                        "ExternalLinks": {
                          "$type": "UINext.Collections.DeepObservableCollection`1[[ExternalLinks.IExternalDataLink, ExternalLinks]], UINext",
                          "$values": []
                        },
                        "HasUnits": true,
                        "UnitsValid": false,
                        "UnitsErrorMessage": "Units should be £M * UNITS/CUSTOMER,  but they are £ / customer",
                        "IgnoreUnitIssues": false,
                        "IsPlaceholder": false,
                        "StandardName": 0,
                        "IsStandardNode": false,
                        "WarnMessage": null,
                        "StandardDescription": null,
                        "HasStandardDescription": false,
                        "HasStandardName": false,
                        "OptimisationNodePair": null,
                        "IsOptimisationNode": false,
                        "Actuals": null,
                        "UDFCode": null,
                        "AssociatedOptimisationNodes": null,
                        "CustomNamedRange": null,
                        "IsRowTotal": false,
                        "YPosition": 2,
                        "Parent": {
                          "$ref": "1"
                        },
                        "Visible": true,
                        "Font": null,
                        "AllowIncomingLinks": true,
                        "AllowOutgoingLinks": true,
                        "IncomingLinks": {
                          "$type": "System.Collections.ObjectModel.Collection`1[[ModelMaker.MMLink, ModelMaker]], mscorlib",
                          "$values": []
                        },
                        "OutgoingLinks": {
                          "$type": "System.Collections.ObjectModel.Collection`1[[ModelMaker.MMLink, ModelMaker]], mscorlib",
                          "$values": []
                        },
                        "Issues": null
                      },
                      "OpeningBalanceFlagAppliedName": "",
                      "SumOfAboveIncludesPreviousTotal": false,
                      "LastNameUsed": null,
                      "SwitchSignForReport": false,
                      "IsSumOfAbove": false,
                      "ParentReport": {
                        "$ref": "149"
                      },
                      "HeadingLevel": 0,
                      "ReportFormatName": null,
                      "YPosition": -1,
                      "Visible": true,
                      "Font": null,
                      "AllowIncomingLinks": true,
                      "AllowOutgoingLinks": true,
                      "Deletable": true,
                      "Issues": null
                    }
                  ]
                },
                "AllowIncomingLinks": false,
                "AllowOutgoingLinks": false,
                "YPosition": -1,
                "Name": "Total bill impacts",
                "Parent": {
                  "$ref": "1"
                },
                "Visible": true,
                "ToolTip": "",
                "OpeningBalanceFlagAppliedName": "",
                "Font": null,
                "IncomingLinks": {
                  "$type": "System.Collections.ObjectModel.Collection`1[[ModelMaker.MMLink, ModelMaker]], mscorlib",
                  "$values": []
                },
                "OutgoingLinks": {
                  "$type": "System.Collections.ObjectModel.Collection`1[[ModelMaker.MMLink, ModelMaker]], mscorlib",
                  "$values": []
                },
                "Deletable": true,
                "Issues": null
              },
              "HeadingLevel": 0,
              "ReportFormatName": null,
              "YPosition": -1,
              "Visible": true,
              "Font": null,
              "AllowIncomingLinks": true,
              "AllowOutgoingLinks": true,
              "Deletable": true,
              "Issues": null
            }
          ]
        },
        "IsOpeningBalance": false,
        "ExternalLinks": {
          "$type": "UINext.Collections.DeepObservableCollection`1[[ExternalLinks.IExternalDataLink, ExternalLinks]], UINext",
          "$values": []
        },
        "HasUnits": true,
        "UnitsValid": true,
        "UnitsErrorMessage": "",
        "IgnoreUnitIssues": false,
        "IsPlaceholder": false,
        "StandardName": 0,
        "IsStandardNode": false,
        "WarnMessage": null,
        "StandardDescription": null,
        "HasStandardDescription": false,
        "HasStandardName": false,
        "OptimisationNodePair": null,
        "IsOptimisationNode": false,
        "Actuals": null,
        "UDFCode": null,
        "AssociatedOptimisationNodes": null,
        "CustomNamedRange": null,
        "IsRowTotal": false,
        "YPosition": 13,
        "Parent": {
          "$ref": "1"
        },
        "Visible": true,
        "Font": null,
        "AllowIncomingLinks": true,
        "AllowOutgoingLinks": true,
        "IncomingLinks": {
          "$type": "System.Collections.ObjectModel.Collection`1[[ModelMaker.MMLink, ModelMaker]], mscorlib",
          "$values": []
        },
        "OutgoingLinks": {
          "$type": "System.Collections.ObjectModel.Collection`1[[ModelMaker.MMLink, ModelMaker]], mscorlib",
          "$values": []
        },
        "Issues": null
      },
      {
        "$ref": "157"
      },
      {
        "$ref": "160"
      },
      {
        "$ref": "164"
      },
      {
        "$ref": "171"
      },
      {
        "$ref": "168"
      },
      {
        "$ref": "178"
      },
      {
        "$id": "180",
        "$type": "ModelMaker.VariableNode, ModelMaker",
        "RowTotalDependent": null,
        "PutCalculationOnReport": false,
        "CalculateOnThisReport": null,
        "PivotTableLink": null,
        "ExcelNameName": "Retail_revenue_per_customer_PR19",
        "ExcelNameNames": {
          "$type": "ModelMakerEngine.ExcelNameDictionary, ModelMakerEngine",
          "$values": []
        },
        "NumberFormatOverride": null,
        "HasOpeningBalanceFlag": false,
        "OpeningBalanceFlagAppliedName": "",
        "Deletable": true,
        "Comment": "",
        "HasSwitchSignLine": false,
        "SwitchSignForReport": false,
        "MultipleInputValues": null,
        "NonPrimaryInput": false,
        "Max": "NaN",
        "Min": "NaN",
        "IsBalanceButNotCorkscrew": false,
        "IsEditable": true,
        "IsConstant": false,
        "UniqueID": "f5d85fd4-e686-48c7-809b-ec0a5811a2d1",
        "Dimensions": {
          "$type": "ModelMakerEngine.MMDimensions, ModelMakerEngine",
          "$values": []
        },
        "EquationOBXInternal": "[Total retail revenue PR19]/[Total number of households PR19] * [Units in a thousand]",
        "NameOfGroup": "Cost to serve",
        "EquationToParse": "[Total retail revenue PR19]/[Total number of households PR19] * [Units in a thousand]",
        "MostRecentExpectedUnitErrors": null,
        "Units": {
          "$id": "181",
          "$type": "ModelMaker.Unit, ModelMaker",
          "NumberFormatOverride": null,
          "MatchAnything": false,
          "ExternalRepresentation": "£ / customer",
          "ItemsOnTop": {
            "$type": "System.Collections.Generic.List`1[[System.String, mscorlib]], mscorlib",
            "$values": [
              "£"
            ]
          },
          "ItemsOnBottom": {
            "$type": "System.Collections.Generic.List`1[[System.String, mscorlib]], mscorlib",
            "$values": [
              "CUSTOMER"
            ]
          },
          "IsCurrency": true,
          "ContainsSMU": false,
          "IsDimensionless": false,
          "InsertRowTotal": true,
          "IgnoreWhenDeterminingExpectedUnits": false
        },
        "Name": "Retail revenue per customer PR19",
        "ReportLines": {
          "$type": "ModelMaker.UndoableCollection`1[[ModelMakerEngine.IReportLine, ModelMakerEngine]], ModelMaker.Undo",
          "$values": []
        },
        "IsOpeningBalance": false,
        "ExternalLinks": {
          "$type": "UINext.Collections.DeepObservableCollection`1[[ExternalLinks.IExternalDataLink, ExternalLinks]], UINext",
          "$values": []
        },
        "HasUnits": true,
        "UnitsValid": false,
        "UnitsErrorMessage": "Units should be £M * UNITS/000 CUSTOMERS,  but they are £ / customer",
        "IgnoreUnitIssues": false,
        "IsPlaceholder": false,
        "StandardName": 0,
        "IsStandardNode": false,
        "WarnMessage": null,
        "StandardDescription": null,
        "HasStandardDescription": false,
        "HasStandardName": false,
        "OptimisationNodePair": null,
        "IsOptimisationNode": false,
        "Actuals": null,
        "UDFCode": null,
        "AssociatedOptimisationNodes": null,
        "CustomNamedRange": null,
        "IsRowTotal": false,
        "YPosition": 2,
        "Parent": {
          "$ref": "1"
        },
        "Visible": true,
        "Font": null,
        "AllowIncomingLinks": true,
        "AllowOutgoingLinks": true,
        "IncomingLinks": {
          "$type": "System.Collections.ObjectModel.Collection`1[[ModelMaker.MMLink, ModelMaker]], mscorlib",
          "$values": []
        },
        "OutgoingLinks": {
          "$type": "System.Collections.ObjectModel.Collection`1[[ModelMaker.MMLink, ModelMaker]], mscorlib",
          "$values": []
        },
        "Issues": null
      },
      {
        "$id": "182",
        "$type": "ModelMaker.VariableNode, ModelMaker",
        "RowTotalDependent": null,
        "PutCalculationOnReport": false,
        "CalculateOnThisReport": null,
        "PivotTableLink": null,
        "ExcelNameName": "Retail_revenue_per_customer_PR24",
        "ExcelNameNames": {
          "$type": "ModelMakerEngine.ExcelNameDictionary, ModelMakerEngine",
          "$values": []
        },
        "NumberFormatOverride": null,
        "HasOpeningBalanceFlag": false,
        "OpeningBalanceFlagAppliedName": "",
        "Deletable": true,
        "Comment": "",
        "HasSwitchSignLine": false,
        "SwitchSignForReport": false,
        "MultipleInputValues": null,
        "NonPrimaryInput": false,
        "Max": "NaN",
        "Min": "NaN",
        "IsBalanceButNotCorkscrew": false,
        "IsEditable": true,
        "IsConstant": false,
        "UniqueID": "5f1287e4-610a-42f4-b75b-48a4d25ab2ee",
        "Dimensions": {
          "$type": "ModelMakerEngine.MMDimensions, ModelMakerEngine",
          "$values": []
        },
        "EquationOBXInternal": "[Total retail revenue PR24]/[Total number of households PR24] * [Units in a thousand]",
        "NameOfGroup": "Cost to serve",
        "EquationToParse": "[Total retail revenue PR24]/[Total number of households PR24] * [Units in a thousand]",
        "MostRecentExpectedUnitErrors": null,
        "Units": {
          "$id": "183",
          "$type": "ModelMaker.Unit, ModelMaker",
          "NumberFormatOverride": null,
          "MatchAnything": false,
          "ExternalRepresentation": "£ / customer",
          "ItemsOnTop": {
            "$type": "System.Collections.Generic.List`1[[System.String, mscorlib]], mscorlib",
            "$values": [
              "£"
            ]
          },
          "ItemsOnBottom": {
            "$type": "System.Collections.Generic.List`1[[System.String, mscorlib]], mscorlib",
            "$values": [
              "CUSTOMER"
            ]
          },
          "IsCurrency": true,
          "ContainsSMU": false,
          "IsDimensionless": false,
          "InsertRowTotal": true,
          "IgnoreWhenDeterminingExpectedUnits": false
        },
        "Name": "Retail revenue per customer PR24",
        "ReportLines": {
          "$type": "ModelMaker.UndoableCollection`1[[ModelMakerEngine.IReportLine, ModelMakerEngine]], ModelMaker.Undo",
          "$values": []
        },
        "IsOpeningBalance": false,
        "ExternalLinks": {
          "$type": "UINext.Collections.DeepObservableCollection`1[[ExternalLinks.IExternalDataLink, ExternalLinks]], UINext",
          "$values": []
        },
        "HasUnits": true,
        "UnitsValid": false,
        "UnitsErrorMessage": "Units should be £M * UNITS/000 CUSTOMERS,  but they are £ / customer",
        "IgnoreUnitIssues": false,
        "IsPlaceholder": false,
        "StandardName": 0,
        "IsStandardNode": false,
        "WarnMessage": null,
        "StandardDescription": null,
        "HasStandardDescription": false,
        "HasStandardName": false,
        "OptimisationNodePair": null,
        "IsOptimisationNode": false,
        "Actuals": null,
        "UDFCode": null,
        "AssociatedOptimisationNodes": null,
        "CustomNamedRange": null,
        "IsRowTotal": false,
        "YPosition": 3,
        "Parent": {
          "$ref": "1"
        },
        "Visible": true,
        "Font": null,
        "AllowIncomingLinks": true,
        "AllowOutgoingLinks": true,
        "IncomingLinks": {
          "$type": "System.Collections.ObjectModel.Collection`1[[ModelMaker.MMLink, ModelMaker]], mscorlib",
          "$values": []
        },
        "OutgoingLinks": {
          "$type": "System.Collections.ObjectModel.Collection`1[[ModelMaker.MMLink, ModelMaker]], mscorlib",
          "$values": []
        },
        "Issues": null
      },
      {
        "$id": "184",
        "$type": "ModelMaker.GroupNode, ModelMaker",
        "TabOrHeaderColour": "",
        "Comment": "",
        "NameOfGroup": null,
        "YPosition": 0,
        "Folded": false,
        "Font": null,
        "Children": {
          "$type": "ModelMaker.GroupNodeChildCollection, ModelMaker",
          "$values": [
            {
              "$id": "185",
              "$type": "ModelMaker.VariableNode, ModelMaker",
              "RowTotalDependent": null,
              "PutCalculationOnReport": false,
              "CalculateOnThisReport": null,
              "PivotTableLink": null,
              "ExcelNameName": "Total_number_of_households_PR19",
              "ExcelNameNames": {
                "$type": "ModelMakerEngine.ExcelNameDictionary, ModelMakerEngine",
                "$values": []
              },
              "NumberFormatOverride": null,
              "HasOpeningBalanceFlag": false,
              "OpeningBalanceFlagAppliedName": "",
              "Deletable": true,
              "Comment": "",
              "HasSwitchSignLine": false,
              "SwitchSignForReport": false,
              "MultipleInputValues": null,
              "NonPrimaryInput": false,
              "Max": "NaN",
              "Min": "NaN",
              "IsBalanceButNotCorkscrew": false,
              "IsEditable": true,
              "IsConstant": false,
              "UniqueID": "dc835b65-212e-44f1-9f62-a02e565a14a9",
              "Dimensions": {
                "$type": "ModelMakerEngine.MMDimensions, ModelMakerEngine",
                "$values": []
              },
              "EquationOBXInternal": "[Number of metered households PR19] + [Number of unmetered households PR19]",
              "NameOfGroup": "Unallocated",
              "EquationToParse": "[Number of metered households PR19] + [Number of unmetered households PR19]",
              "MostRecentExpectedUnitErrors": null,
              "Units": {
                "$id": "186",
                "$type": "ModelMaker.Unit, ModelMaker",
                "NumberFormatOverride": null,
                "MatchAnything": false,
                "ExternalRepresentation": "000 customers",
                "ItemsOnTop": {
                  "$type": "System.Collections.Generic.List`1[[System.String, mscorlib]], mscorlib",
                  "$values": [
                    "000 CUSTOMERS"
                  ]
                },
                "ItemsOnBottom": {
                  "$type": "System.Collections.Generic.List`1[[System.String, mscorlib]], mscorlib",
                  "$values": []
                },
                "IsCurrency": false,
                "ContainsSMU": false,
                "IsDimensionless": false,
                "InsertRowTotal": true,
                "IgnoreWhenDeterminingExpectedUnits": false
              },
              "Name": "Total number of households PR19",
              "ReportLines": {
                "$type": "ModelMaker.UndoableCollection`1[[ModelMakerEngine.IReportLine, ModelMakerEngine]], ModelMaker.Undo",
                "$values": []
              },
              "IsOpeningBalance": false,
              "ExternalLinks": {
                "$type": "UINext.Collections.DeepObservableCollection`1[[ExternalLinks.IExternalDataLink, ExternalLinks]], UINext",
                "$values": []
              },
              "HasUnits": true,
              "UnitsValid": true,
              "UnitsErrorMessage": "",
              "IgnoreUnitIssues": false,
              "IsPlaceholder": false,
              "StandardName": 0,
              "IsStandardNode": false,
              "WarnMessage": null,
              "StandardDescription": null,
              "HasStandardDescription": false,
              "HasStandardName": false,
              "OptimisationNodePair": null,
              "IsOptimisationNode": false,
              "Actuals": null,
              "UDFCode": null,
              "AssociatedOptimisationNodes": null,
              "CustomNamedRange": null,
              "IsRowTotal": false,
              "YPosition": 0,
              "Parent": {
                "$ref": "1"
              },
              "Visible": true,
              "Font": null,
              "AllowIncomingLinks": true,
              "AllowOutgoingLinks": true,
              "IncomingLinks": {
                "$type": "System.Collections.ObjectModel.Collection`1[[ModelMaker.MMLink, ModelMaker]], mscorlib",
                "$values": []
              },
              "OutgoingLinks": {
                "$type": "System.Collections.ObjectModel.Collection`1[[ModelMaker.MMLink, ModelMaker]], mscorlib",
                "$values": []
              },
              "Issues": null
            },
            {
              "$id": "187",
              "$type": "ModelMaker.VariableNode, ModelMaker",
              "RowTotalDependent": null,
              "PutCalculationOnReport": false,
              "CalculateOnThisReport": null,
              "PivotTableLink": null,
              "ExcelNameName": "Total_number_of_households_PR24",
              "ExcelNameNames": {
                "$type": "ModelMakerEngine.ExcelNameDictionary, ModelMakerEngine",
                "$values": []
              },
              "NumberFormatOverride": null,
              "HasOpeningBalanceFlag": false,
              "OpeningBalanceFlagAppliedName": "",
              "Deletable": true,
              "Comment": "",
              "HasSwitchSignLine": false,
              "SwitchSignForReport": false,
              "MultipleInputValues": null,
              "NonPrimaryInput": false,
              "Max": "NaN",
              "Min": "NaN",
              "IsBalanceButNotCorkscrew": false,
              "IsEditable": true,
              "IsConstant": false,
              "UniqueID": "160632c1-7efd-45d4-9afd-bf79eb6a29fe",
              "Dimensions": {
                "$type": "ModelMakerEngine.MMDimensions, ModelMakerEngine",
                "$values": []
              },
              "EquationOBXInternal": "[Number of metered households PR24] + [Number of unmetered households PR24]",
              "NameOfGroup": "Unallocated",
              "EquationToParse": "[Number of metered households PR24] + [Number of unmetered households PR24]",
              "MostRecentExpectedUnitErrors": null,
              "Units": {
                "$id": "188",
                "$type": "ModelMaker.Unit, ModelMaker",
                "NumberFormatOverride": null,
                "MatchAnything": false,
                "ExternalRepresentation": "000 customers",
                "ItemsOnTop": {
                  "$type": "System.Collections.Generic.List`1[[System.String, mscorlib]], mscorlib",
                  "$values": [
                    "000 CUSTOMERS"
                  ]
                },
                "ItemsOnBottom": {
                  "$type": "System.Collections.Generic.List`1[[System.String, mscorlib]], mscorlib",
                  "$values": []
                },
                "IsCurrency": false,
                "ContainsSMU": false,
                "IsDimensionless": false,
                "InsertRowTotal": true,
                "IgnoreWhenDeterminingExpectedUnits": false
              },
              "Name": "Total number of households PR24",
              "ReportLines": {
                "$type": "ModelMaker.UndoableCollection`1[[ModelMakerEngine.IReportLine, ModelMakerEngine]], ModelMaker.Undo",
                "$values": []
              },
              "IsOpeningBalance": false,
              "ExternalLinks": {
                "$type": "UINext.Collections.DeepObservableCollection`1[[ExternalLinks.IExternalDataLink, ExternalLinks]], UINext",
                "$values": []
              },
              "HasUnits": true,
              "UnitsValid": true,
              "UnitsErrorMessage": "",
              "IgnoreUnitIssues": false,
              "IsPlaceholder": false,
              "StandardName": 0,
              "IsStandardNode": false,
              "WarnMessage": null,
              "StandardDescription": null,
              "HasStandardDescription": false,
              "HasStandardName": false,
              "OptimisationNodePair": null,
              "IsOptimisationNode": false,
              "Actuals": null,
              "UDFCode": null,
              "AssociatedOptimisationNodes": null,
              "CustomNamedRange": null,
              "IsRowTotal": false,
              "YPosition": 1,
              "Parent": {
                "$ref": "1"
              },
              "Visible": true,
              "Font": null,
              "AllowIncomingLinks": true,
              "AllowOutgoingLinks": true,
              "IncomingLinks": {
                "$type": "System.Collections.ObjectModel.Collection`1[[ModelMaker.MMLink, ModelMaker]], mscorlib",
                "$values": []
              },
              "OutgoingLinks": {
                "$type": "System.Collections.ObjectModel.Collection`1[[ModelMaker.MMLink, ModelMaker]], mscorlib",
                "$values": []
              },
              "Issues": null
            },
            {
              "$ref": "180"
            },
            {
              "$ref": "182"
            },
            {
              "$ref": "175"
            }
          ]
        },
        "AllowAddChildren": true,
        "AllowRemoveChildren": true,
        "IsImported": false,
        "IsChecksGroup": false,
        "IsAlertsGroup": false,
        "IsChecksAndAlertsGroup": false,
        "IsUnallocatedGroup": false,
        "IsInputsGroup": false,
        "IsFlag": false,
        "IsTimeAndFlagsGroup": false,
        "DimensionsAcross": {
          "$type": "ModelMakerEngine.MMDimensions, ModelMakerEngine",
          "$values": []
        },
        "TimeAxis": 0,
        "IndexInParent": 8,
        "Name": "Cost to serve",
        "Parent": {
          "$ref": "1"
        },
        "Visible": true,
        "ToolTip": "",
        "OpeningBalanceFlagAppliedName": "",
        "AllowIncomingLinks": false,
        "AllowOutgoingLinks": false,
        "IncomingLinks": {
          "$type": "System.Collections.ObjectModel.Collection`1[[ModelMaker.MMLink, ModelMaker]], mscorlib",
          "$values": []
        },
        "OutgoingLinks": {
          "$type": "System.Collections.ObjectModel.Collection`1[[ModelMaker.MMLink, ModelMaker]], mscorlib",
          "$values": []
        },
        "Deletable": true,
        "Issues": null
      },
      {
        "$ref": "84"
      },
      {
        "$ref": "185"
      },
      {
        "$ref": "86"
      },
      {
        "$ref": "187"
      },
      {
        "$ref": "75"
      },
      {
        "$ref": "77"
      },
      {
        "$ref": "79"
      },
      {
        "$ref": "81"
      },
      {
        "$ref": "175"
      },
      {
        "$ref": "35"
      },
      {
        "$id": "189",
        "$type": "ModelMaker.VariableNode, ModelMaker",
        "RowTotalDependent": null,
        "PutCalculationOnReport": false,
        "CalculateOnThisReport": null,
        "PivotTableLink": null,
        "ExcelNameName": "Housing_apportionment_per_customer_PR19",
        "ExcelNameNames": {
          "$type": "ModelMakerEngine.ExcelNameDictionary, ModelMakerEngine",
          "$values": []
        },
        "NumberFormatOverride": null,
        "HasOpeningBalanceFlag": false,
        "OpeningBalanceFlagAppliedName": "",
        "Deletable": true,
        "Comment": "",
        "HasSwitchSignLine": false,
        "SwitchSignForReport": false,
        "MultipleInputValues": null,
        "NonPrimaryInput": false,
        "Max": "NaN",
        "Min": "NaN",
        "IsBalanceButNotCorkscrew": false,
        "IsEditable": true,
        "IsConstant": false,
        "UniqueID": "72e1ffeb-c092-4ed8-a95e-6698e17c81d5",
        "Dimensions": {
          "$type": "ModelMakerEngine.MMDimensions, ModelMakerEngine",
          "$values": []
        },
        "EquationOBXInternal": "[Housing apportionment PR19] / [Total number of households PR19]",
        "NameOfGroup": "Customer number impacts",
        "EquationToParse": "[Housing apportionment PR19] / [Total number of households PR19]",
        "MostRecentExpectedUnitErrors": null,
        "Units": {
          "$id": "190",
          "$type": "ModelMaker.Unit, ModelMaker",
          "NumberFormatOverride": null,
          "MatchAnything": false,
          "ExternalRepresentation": "% / customer",
          "ItemsOnTop": {
            "$type": "System.Collections.Generic.List`1[[System.String, mscorlib]], mscorlib",
            "$values": []
          },
          "ItemsOnBottom": {
            "$type": "System.Collections.Generic.List`1[[System.String, mscorlib]], mscorlib",
            "$values": [
              "CUSTOMER"
            ]
          },
          "IsCurrency": false,
          "ContainsSMU": false,
          "IsDimensionless": false,
          "InsertRowTotal": true,
          "IgnoreWhenDeterminingExpectedUnits": false
        },
        "Name": "Housing apportionment per customer PR19",
        "ReportLines": {
          "$type": "ModelMaker.UndoableCollection`1[[ModelMakerEngine.IReportLine, ModelMakerEngine]], ModelMaker.Undo",
          "$values": []
        },
        "IsOpeningBalance": false,
        "ExternalLinks": {
          "$type": "UINext.Collections.DeepObservableCollection`1[[ExternalLinks.IExternalDataLink, ExternalLinks]], UINext",
          "$values": []
        },
        "HasUnits": true,
        "UnitsValid": false,
        "UnitsErrorMessage": "Units should be 1/000 CUSTOMERS,  but they are % / customer",
        "IgnoreUnitIssues": false,
        "IsPlaceholder": false,
        "StandardName": 0,
        "IsStandardNode": false,
        "WarnMessage": null,
        "StandardDescription": null,
        "HasStandardDescription": false,
        "HasStandardName": false,
        "OptimisationNodePair": null,
        "IsOptimisationNode": false,
        "Actuals": null,
        "UDFCode": null,
        "AssociatedOptimisationNodes": null,
        "CustomNamedRange": null,
        "IsRowTotal": false,
        "YPosition": 0,
        "Parent": {
          "$ref": "1"
        },
        "Visible": true,
        "Font": null,
        "AllowIncomingLinks": true,
        "AllowOutgoingLinks": true,
        "IncomingLinks": {
          "$type": "System.Collections.ObjectModel.Collection`1[[ModelMaker.MMLink, ModelMaker]], mscorlib",
          "$values": []
        },
        "OutgoingLinks": {
          "$type": "System.Collections.ObjectModel.Collection`1[[ModelMaker.MMLink, ModelMaker]], mscorlib",
          "$values": []
        },
        "Issues": null
      },
      {
        "$id": "191",
        "$type": "ModelMaker.VariableNode, ModelMaker",
        "RowTotalDependent": null,
        "PutCalculationOnReport": false,
        "CalculateOnThisReport": null,
        "PivotTableLink": null,
        "ExcelNameName": "Housing_apportionment_per_customer_PR24",
        "ExcelNameNames": {
          "$type": "ModelMakerEngine.ExcelNameDictionary, ModelMakerEngine",
          "$values": []
        },
        "NumberFormatOverride": null,
        "HasOpeningBalanceFlag": false,
        "OpeningBalanceFlagAppliedName": "",
        "Deletable": true,
        "Comment": "",
        "HasSwitchSignLine": false,
        "SwitchSignForReport": false,
        "MultipleInputValues": null,
        "NonPrimaryInput": false,
        "Max": "NaN",
        "Min": "NaN",
        "IsBalanceButNotCorkscrew": false,
        "IsEditable": true,
        "IsConstant": false,
        "UniqueID": "fac3f247-89ea-4b96-a786-c7ae5ae2e0d9",
        "Dimensions": {
          "$type": "ModelMakerEngine.MMDimensions, ModelMakerEngine",
          "$values": []
        },
        "EquationOBXInternal": "[Housing apportionment PR24] / [Total number of households PR24]",
        "NameOfGroup": "Customer number impacts",
        "EquationToParse": "[Housing apportionment PR24] / [Total number of households PR24]",
        "MostRecentExpectedUnitErrors": null,
        "Units": {
          "$id": "192",
          "$type": "ModelMaker.Unit, ModelMaker",
          "NumberFormatOverride": null,
          "MatchAnything": false,
          "ExternalRepresentation": "% / customer",
          "ItemsOnTop": {
            "$type": "System.Collections.Generic.List`1[[System.String, mscorlib]], mscorlib",
            "$values": []
          },
          "ItemsOnBottom": {
            "$type": "System.Collections.Generic.List`1[[System.String, mscorlib]], mscorlib",
            "$values": [
              "CUSTOMER"
            ]
          },
          "IsCurrency": false,
          "ContainsSMU": false,
          "IsDimensionless": false,
          "InsertRowTotal": true,
          "IgnoreWhenDeterminingExpectedUnits": false
        },
        "Name": "Housing apportionment per customer PR24",
        "ReportLines": {
          "$type": "ModelMaker.UndoableCollection`1[[ModelMakerEngine.IReportLine, ModelMakerEngine]], ModelMaker.Undo",
          "$values": []
        },
        "IsOpeningBalance": false,
        "ExternalLinks": {
          "$type": "UINext.Collections.DeepObservableCollection`1[[ExternalLinks.IExternalDataLink, ExternalLinks]], UINext",
          "$values": []
        },
        "HasUnits": true,
        "UnitsValid": false,
        "UnitsErrorMessage": "Units should be 1/000 CUSTOMERS,  but they are % / customer",
        "IgnoreUnitIssues": false,
        "IsPlaceholder": false,
        "StandardName": 0,
        "IsStandardNode": false,
        "WarnMessage": null,
        "StandardDescription": null,
        "HasStandardDescription": false,
        "HasStandardName": false,
        "OptimisationNodePair": null,
        "IsOptimisationNode": false,
        "Actuals": null,
        "UDFCode": null,
        "AssociatedOptimisationNodes": null,
        "CustomNamedRange": null,
        "IsRowTotal": false,
        "YPosition": 1,
        "Parent": {
          "$ref": "1"
        },
        "Visible": true,
        "Font": null,
        "AllowIncomingLinks": true,
        "AllowOutgoingLinks": true,
        "IncomingLinks": {
          "$type": "System.Collections.ObjectModel.Collection`1[[ModelMaker.MMLink, ModelMaker]], mscorlib",
          "$values": []
        },
        "OutgoingLinks": {
          "$type": "System.Collections.ObjectModel.Collection`1[[ModelMaker.MMLink, ModelMaker]], mscorlib",
          "$values": []
        },
        "Issues": null
      },
      {
        "$id": "193",
        "$type": "ModelMaker.GroupNode, ModelMaker",
        "TabOrHeaderColour": "",
        "Comment": "",
        "NameOfGroup": null,
        "YPosition": 0,
        "Folded": false,
        "Font": null,
        "Children": {
          "$type": "ModelMaker.GroupNodeChildCollection, ModelMaker",
          "$values": [
            {
              "$ref": "189"
            },
            {
              "$ref": "191"
            },
            {
              "$ref": "178"
            }
          ]
        },
        "AllowAddChildren": true,
        "AllowRemoveChildren": true,
        "IsImported": false,
        "IsChecksGroup": false,
        "IsAlertsGroup": false,
        "IsChecksAndAlertsGroup": false,
        "IsUnallocatedGroup": false,
        "IsInputsGroup": false,
        "IsFlag": false,
        "IsTimeAndFlagsGroup": false,
        "DimensionsAcross": {
          "$type": "ModelMakerEngine.MMDimensions, ModelMakerEngine",
          "$values": []
        },
        "TimeAxis": 0,
        "IndexInParent": 9,
        "Name": "Customer number impacts",
        "Parent": {
          "$ref": "1"
        },
        "Visible": true,
        "ToolTip": "",
        "OpeningBalanceFlagAppliedName": "",
        "AllowIncomingLinks": false,
        "AllowOutgoingLinks": false,
        "IncomingLinks": {
          "$type": "System.Collections.ObjectModel.Collection`1[[ModelMaker.MMLink, ModelMaker]], mscorlib",
          "$values": []
        },
        "OutgoingLinks": {
          "$type": "System.Collections.ObjectModel.Collection`1[[ModelMaker.MMLink, ModelMaker]], mscorlib",
          "$values": []
        },
        "Deletable": true,
        "Issues": null
      },
      {
        "$ref": "73"
      },
      {
        "$ref": "71"
      },
      {
        "$id": "194",
        "$type": "ModelMaker.GroupNode, ModelMaker",
        "TabOrHeaderColour": "",
        "Comment": "",
        "NameOfGroup": "Model Checks and Alerts",
        "YPosition": 0,
        "Folded": false,
        "Font": null,
        "Children": {
          "$type": "ModelMaker.GroupNodeChildCollection, ModelMaker",
          "$values": []
        },
        "AllowAddChildren": true,
        "AllowRemoveChildren": true,
        "IsImported": false,
        "IsChecksGroup": true,
        "IsAlertsGroup": false,
        "IsChecksAndAlertsGroup": false,
        "IsUnallocatedGroup": false,
        "IsInputsGroup": false,
        "IsFlag": false,
        "IsTimeAndFlagsGroup": false,
        "DimensionsAcross": {
          "$type": "ModelMakerEngine.MMDimensions, ModelMakerEngine",
          "$values": []
        },
        "TimeAxis": 0,
        "IndexInParent": -1,
        "Name": "Model Checks",
        "Parent": {
          "$ref": "1"
        },
        "Visible": true,
        "ToolTip": "",
        "OpeningBalanceFlagAppliedName": "",
        "AllowIncomingLinks": false,
        "AllowOutgoingLinks": false,
        "IncomingLinks": {
          "$type": "System.Collections.ObjectModel.Collection`1[[ModelMaker.MMLink, ModelMaker]], mscorlib",
          "$values": []
        },
        "OutgoingLinks": {
          "$type": "System.Collections.ObjectModel.Collection`1[[ModelMaker.MMLink, ModelMaker]], mscorlib",
          "$values": []
        },
        "Deletable": false,
        "Issues": null
      },
      {
        "$id": "195",
        "$type": "ModelMaker.GroupNode, ModelMaker",
        "TabOrHeaderColour": "",
        "Comment": "",
        "NameOfGroup": "Model Checks and Alerts",
        "YPosition": 1,
        "Folded": false,
        "Font": null,
        "Children": {
          "$type": "ModelMaker.GroupNodeChildCollection, ModelMaker",
          "$values": []
        },
        "AllowAddChildren": true,
        "AllowRemoveChildren": true,
        "IsImported": false,
        "IsChecksGroup": false,
        "IsAlertsGroup": true,
        "IsChecksAndAlertsGroup": false,
        "IsUnallocatedGroup": false,
        "IsInputsGroup": false,
        "IsFlag": false,
        "IsTimeAndFlagsGroup": false,
        "DimensionsAcross": {
          "$type": "ModelMakerEngine.MMDimensions, ModelMakerEngine",
          "$values": []
        },
        "TimeAxis": 0,
        "IndexInParent": -1,
        "Name": "Model Alerts",
        "Parent": {
          "$ref": "1"
        },
        "Visible": true,
        "ToolTip": "",
        "OpeningBalanceFlagAppliedName": "",
        "AllowIncomingLinks": false,
        "AllowOutgoingLinks": false,
        "IncomingLinks": {
          "$type": "System.Collections.ObjectModel.Collection`1[[ModelMaker.MMLink, ModelMaker]], mscorlib",
          "$values": []
        },
        "OutgoingLinks": {
          "$type": "System.Collections.ObjectModel.Collection`1[[ModelMaker.MMLink, ModelMaker]], mscorlib",
          "$values": []
        },
        "Deletable": false,
        "Issues": null
      },
      {
        "$id": "196",
        "$type": "ModelMaker.GroupNode, ModelMaker",
        "TabOrHeaderColour": "",
        "Comment": "",
        "NameOfGroup": null,
        "YPosition": 0,
        "Folded": false,
        "Font": null,
        "Children": {
          "$type": "ModelMaker.GroupNodeChildCollection, ModelMaker",
          "$values": [
            {
              "$ref": "194"
            },
            {
              "$ref": "195"
            }
          ]
        },
        "AllowAddChildren": true,
        "AllowRemoveChildren": true,
        "IsImported": false,
        "IsChecksGroup": false,
        "IsAlertsGroup": false,
        "IsChecksAndAlertsGroup": true,
        "IsUnallocatedGroup": false,
        "IsInputsGroup": false,
        "IsFlag": false,
        "IsTimeAndFlagsGroup": false,
        "DimensionsAcross": {
          "$type": "ModelMakerEngine.MMDimensions, ModelMakerEngine",
          "$values": []
        },
        "TimeAxis": 0,
        "IndexInParent": 11,
        "Name": "Model Checks and Alerts",
        "Parent": {
          "$ref": "1"
        },
        "Visible": true,
        "ToolTip": "",
        "OpeningBalanceFlagAppliedName": "",
        "AllowIncomingLinks": false,
        "AllowOutgoingLinks": false,
        "IncomingLinks": {
          "$type": "System.Collections.ObjectModel.Collection`1[[ModelMaker.MMLink, ModelMaker]], mscorlib",
          "$values": []
        },
        "OutgoingLinks": {
          "$type": "System.Collections.ObjectModel.Collection`1[[ModelMaker.MMLink, ModelMaker]], mscorlib",
          "$values": []
        },
        "Deletable": false,
        "Issues": null
      },
      {
        "$id": "197",
        "$type": "ModelMaker.VariableNode, ModelMaker",
        "RowTotalDependent": null,
        "PutCalculationOnReport": false,
        "CalculateOnThisReport": null,
        "PivotTableLink": null,
        "ExcelNameName": "Pre_adjustment_wholesale_reconciliation",
        "ExcelNameNames": {
          "$type": "ModelMakerEngine.ExcelNameDictionary, ModelMakerEngine",
          "$values": []
        },
        "NumberFormatOverride": null,
        "HasOpeningBalanceFlag": false,
        "OpeningBalanceFlagAppliedName": "",
        "Deletable": true,
        "Comment": "",
        "HasSwitchSignLine": false,
        "SwitchSignForReport": false,
        "MultipleInputValues": null,
        "NonPrimaryInput": false,
        "Max": "NaN",
        "Min": "NaN",
        "IsBalanceButNotCorkscrew": false,
        "IsEditable": true,
        "IsConstant": false,
        "UniqueID": "d42ce7c2-9fb9-4b30-9bae-2d2e3b6bbc5a",
        "Dimensions": {
          "$type": "ModelMakerEngine.MMDimensions, ModelMakerEngine",
          "$values": []
        },
        "EquationOBXInternal": "([Post financeability adjustment PR24] - [Post financeability adjustment PR19])/[Total number of households PR24] * [Units in a thousand]",
        "NameOfGroup": "Wholesale reconciliation",
        "EquationToParse": "([Post financeability adjustment PR24] - [Post financeability adjustment PR19])/[Total number of households PR24] * [Units in a thousand]",
        "MostRecentExpectedUnitErrors": null,
        "Units": {
          "$id": "198",
          "$type": "ModelMaker.Unit, ModelMaker",
          "NumberFormatOverride": null,
          "MatchAnything": false,
          "ExternalRepresentation": "£ / customer",
          "ItemsOnTop": {
            "$type": "System.Collections.Generic.List`1[[System.String, mscorlib]], mscorlib",
            "$values": [
              "£"
            ]
          },
          "ItemsOnBottom": {
            "$type": "System.Collections.Generic.List`1[[System.String, mscorlib]], mscorlib",
            "$values": [
              "CUSTOMER"
            ]
          },
          "IsCurrency": true,
          "ContainsSMU": false,
          "IsDimensionless": false,
          "InsertRowTotal": true,
          "IgnoreWhenDeterminingExpectedUnits": false
        },
        "Name": "Pre-adjustment wholesale reconciliation",
        "ReportLines": {
          "$type": "ModelMaker.UndoableCollection`1[[ModelMakerEngine.IReportLine, ModelMakerEngine]], ModelMaker.Undo",
          "$values": []
        },
        "IsOpeningBalance": false,
        "ExternalLinks": {
          "$type": "UINext.Collections.DeepObservableCollection`1[[ExternalLinks.IExternalDataLink, ExternalLinks]], UINext",
          "$values": []
        },
        "HasUnits": true,
        "UnitsValid": false,
        "UnitsErrorMessage": "Units should be £M * UNITS/000 CUSTOMERS,  but they are £ / customer",
        "IgnoreUnitIssues": false,
        "IsPlaceholder": false,
        "StandardName": 0,
        "IsStandardNode": false,
        "WarnMessage": null,
        "StandardDescription": null,
        "HasStandardDescription": false,
        "HasStandardName": false,
        "OptimisationNodePair": null,
        "IsOptimisationNode": false,
        "Actuals": null,
        "UDFCode": null,
        "AssociatedOptimisationNodes": null,
        "CustomNamedRange": null,
        "IsRowTotal": false,
        "YPosition": 1,
        "Parent": {
          "$ref": "1"
        },
        "Visible": true,
        "Font": null,
        "AllowIncomingLinks": true,
        "AllowOutgoingLinks": true,
        "IncomingLinks": {
          "$type": "System.Collections.ObjectModel.Collection`1[[ModelMaker.MMLink, ModelMaker]], mscorlib",
          "$values": []
        },
        "OutgoingLinks": {
          "$type": "System.Collections.ObjectModel.Collection`1[[ModelMaker.MMLink, ModelMaker]], mscorlib",
          "$values": []
        },
        "Issues": null
      },
      {
        "$id": "199",
        "$type": "ModelMaker.VariableNode, ModelMaker",
        "RowTotalDependent": null,
        "PutCalculationOnReport": false,
        "CalculateOnThisReport": null,
        "PivotTableLink": null,
        "ExcelNameName": "Adjustment_factor",
        "ExcelNameNames": {
          "$type": "ModelMakerEngine.ExcelNameDictionary, ModelMakerEngine",
          "$values": []
        },
        "NumberFormatOverride": null,
        "HasOpeningBalanceFlag": false,
        "OpeningBalanceFlagAppliedName": "",
        "Deletable": true,
        "Comment": "",
        "HasSwitchSignLine": false,
        "SwitchSignForReport": false,
        "MultipleInputValues": null,
        "NonPrimaryInput": false,
        "Max": "NaN",
        "Min": "NaN",
        "IsBalanceButNotCorkscrew": false,
        "IsEditable": true,
        "IsConstant": false,
        "UniqueID": "f55ac251-a2d1-46ef-babf-3ec421b1f26b",
        "Dimensions": {
          "$type": "ModelMakerEngine.MMDimensions, ModelMakerEngine",
          "$values": []
        },
        "EquationOBXInternal": "[Wholesale bill impact]/[Profiled allowed revenues per customer]",
        "NameOfGroup": "Wholesale",
        "EquationToParse": "[Wholesale bill impact]/[Profiled allowed revenues per customer]",
        "MostRecentExpectedUnitErrors": null,
        "Units": {
          "$id": "200",
          "$type": "ModelMaker.Unit, ModelMaker",
          "NumberFormatOverride": null,
          "MatchAnything": false,
          "ExternalRepresentation": "factor",
          "ItemsOnTop": {
            "$type": "System.Collections.Generic.List`1[[System.String, mscorlib]], mscorlib",
            "$values": []
          },
          "ItemsOnBottom": {
            "$type": "System.Collections.Generic.List`1[[System.String, mscorlib]], mscorlib",
            "$values": []
          },
          "IsCurrency": false,
          "ContainsSMU": false,
          "IsDimensionless": false,
          "InsertRowTotal": true,
          "IgnoreWhenDeterminingExpectedUnits": false
        },
        "Name": "Adjustment factor",
        "ReportLines": {
          "$type": "ModelMaker.UndoableCollection`1[[ModelMakerEngine.IReportLine, ModelMakerEngine]], ModelMaker.Undo",
          "$values": []
        },
        "IsOpeningBalance": false,
        "ExternalLinks": {
          "$type": "UINext.Collections.DeepObservableCollection`1[[ExternalLinks.IExternalDataLink, ExternalLinks]], UINext",
          "$values": []
        },
        "HasUnits": true,
        "UnitsValid": true,
        "UnitsErrorMessage": "",
        "IgnoreUnitIssues": false,
        "IsPlaceholder": false,
        "StandardName": 0,
        "IsStandardNode": false,
        "WarnMessage": null,
        "StandardDescription": null,
        "HasStandardDescription": false,
        "HasStandardName": false,
        "OptimisationNodePair": null,
        "IsOptimisationNode": false,
        "Actuals": null,
        "UDFCode": null,
        "AssociatedOptimisationNodes": null,
        "CustomNamedRange": null,
        "IsRowTotal": false,
        "YPosition": 5,
        "Parent": {
          "$ref": "1"
        },
        "Visible": true,
        "Font": null,
        "AllowIncomingLinks": true,
        "AllowOutgoingLinks": true,
        "IncomingLinks": {
          "$type": "System.Collections.ObjectModel.Collection`1[[ModelMaker.MMLink, ModelMaker]], mscorlib",
          "$values": []
        },
        "OutgoingLinks": {
          "$type": "System.Collections.ObjectModel.Collection`1[[ModelMaker.MMLink, ModelMaker]], mscorlib",
          "$values": []
        },
        "Issues": null
      },
      {
        "$ref": "54"
      },
      {
        "$id": "201",
        "$type": "ModelMaker.VariableNode, ModelMaker",
        "RowTotalDependent": null,
        "PutCalculationOnReport": false,
        "CalculateOnThisReport": null,
        "PivotTableLink": null,
        "ExcelNameName": "Post_financeability_adjustment_PR19",
        "ExcelNameNames": {
          "$type": "ModelMakerEngine.ExcelNameDictionary, ModelMakerEngine",
          "$values": []
        },
        "NumberFormatOverride": null,
        "HasOpeningBalanceFlag": false,
        "OpeningBalanceFlagAppliedName": "",
        "Deletable": true,
        "Comment": "",
        "HasSwitchSignLine": false,
        "SwitchSignForReport": false,
        "MultipleInputValues": null,
        "NonPrimaryInput": false,
        "Max": "NaN",
        "Min": "NaN",
        "IsBalanceButNotCorkscrew": false,
        "IsEditable": true,
        "IsConstant": false,
        "UniqueID": "54c293a6-2bed-4c51-aff8-153e443a9853",
        "Dimensions": {
          "$type": "ModelMakerEngine.MMDimensions, ModelMakerEngine",
          "$values": []
        },
        "EquationOBXInternal": "[Pre-inflation post financeability adjustment PR19] * [CPIH factor]",
        "NameOfGroup": "Wholesale reconciliation",
        "EquationToParse": "[Pre-inflation post financeability adjustment PR19] * [CPIH factor]",
        "MostRecentExpectedUnitErrors": null,
        "Units": {
          "$id": "202",
          "$type": "ModelMaker.Unit, ModelMaker",
          "NumberFormatOverride": null,
          "MatchAnything": false,
          "ExternalRepresentation": "£m",
          "ItemsOnTop": {
            "$type": "System.Collections.Generic.List`1[[System.String, mscorlib]], mscorlib",
            "$values": [
              "£M"
            ]
          },
          "ItemsOnBottom": {
            "$type": "System.Collections.Generic.List`1[[System.String, mscorlib]], mscorlib",
            "$values": []
          },
          "IsCurrency": true,
          "ContainsSMU": false,
          "IsDimensionless": false,
          "InsertRowTotal": true,
          "IgnoreWhenDeterminingExpectedUnits": false
        },
        "Name": "Post financeability adjustment PR19",
        "ReportLines": {
          "$type": "ModelMaker.UndoableCollection`1[[ModelMakerEngine.IReportLine, ModelMakerEngine]], ModelMaker.Undo",
          "$values": []
        },
        "IsOpeningBalance": false,
        "ExternalLinks": {
          "$type": "UINext.Collections.DeepObservableCollection`1[[ExternalLinks.IExternalDataLink, ExternalLinks]], UINext",
          "$values": []
        },
        "HasUnits": true,
        "UnitsValid": true,
        "UnitsErrorMessage": "",
        "IgnoreUnitIssues": false,
        "IsPlaceholder": false,
        "StandardName": 0,
        "IsStandardNode": false,
        "WarnMessage": null,
        "StandardDescription": null,
        "HasStandardDescription": false,
        "HasStandardName": false,
        "OptimisationNodePair": null,
        "IsOptimisationNode": false,
        "Actuals": null,
        "UDFCode": null,
        "AssociatedOptimisationNodes": null,
        "CustomNamedRange": null,
        "IsRowTotal": false,
        "YPosition": 0,
        "Parent": {
          "$ref": "1"
        },
        "Visible": true,
        "Font": null,
        "AllowIncomingLinks": true,
        "AllowOutgoingLinks": true,
        "IncomingLinks": {
          "$type": "System.Collections.ObjectModel.Collection`1[[ModelMaker.MMLink, ModelMaker]], mscorlib",
          "$values": []
        },
        "OutgoingLinks": {
          "$type": "System.Collections.ObjectModel.Collection`1[[ModelMaker.MMLink, ModelMaker]], mscorlib",
          "$values": []
        },
        "Issues": null
      },
      {
        "$id": "203",
        "$type": "ModelMaker.GroupNode, ModelMaker",
        "TabOrHeaderColour": "",
        "Comment": "",
        "NameOfGroup": null,
        "YPosition": 0,
        "Folded": false,
        "Font": null,
        "Children": {
          "$type": "ModelMaker.GroupNodeChildCollection, ModelMaker",
          "$values": [
            {
              "$ref": "201"
            },
            {
              "$ref": "197"
            },
            {
              "$ref": "168"
            }
          ]
        },
        "AllowAddChildren": true,
        "AllowRemoveChildren": true,
        "IsImported": false,
        "IsChecksGroup": false,
        "IsAlertsGroup": false,
        "IsChecksAndAlertsGroup": false,
        "IsUnallocatedGroup": false,
        "IsInputsGroup": false,
        "IsFlag": false,
        "IsTimeAndFlagsGroup": false,
        "DimensionsAcross": {
          "$type": "ModelMakerEngine.MMDimensions, ModelMakerEngine",
          "$values": []
        },
        "TimeAxis": 0,
        "IndexInParent": 6,
        "Name": "Wholesale reconciliation",
        "Parent": {
          "$ref": "1"
        },
        "Visible": true,
        "ToolTip": "",
        "OpeningBalanceFlagAppliedName": "",
        "AllowIncomingLinks": false,
        "AllowOutgoingLinks": false,
        "IncomingLinks": {
          "$type": "System.Collections.ObjectModel.Collection`1[[ModelMaker.MMLink, ModelMaker]], mscorlib",
          "$values": []
        },
        "OutgoingLinks": {
          "$type": "System.Collections.ObjectModel.Collection`1[[ModelMaker.MMLink, ModelMaker]], mscorlib",
          "$values": []
        },
        "Deletable": true,
        "Issues": null
      },
      {
        "$id": "204",
        "$type": "ModelMaker.VariableNode, ModelMaker",
        "RowTotalDependent": null,
        "PutCalculationOnReport": false,
        "CalculateOnThisReport": null,
        "PivotTableLink": null,
        "ExcelNameName": "Wholesale_bill_impact",
        "ExcelNameNames": {
          "$type": "ModelMakerEngine.ExcelNameDictionary, ModelMakerEngine",
          "$values": []
        },
        "NumberFormatOverride": null,
        "HasOpeningBalanceFlag": false,
        "OpeningBalanceFlagAppliedName": "",
        "Deletable": true,
        "Comment": "",
        "HasSwitchSignLine": false,
        "SwitchSignForReport": false,
        "MultipleInputValues": null,
        "NonPrimaryInput": false,
        "Max": "NaN",
        "Min": "NaN",
        "IsBalanceButNotCorkscrew": false,
        "IsEditable": true,
        "IsConstant": false,
        "UniqueID": "9942e654-d761-4f22-a7c9-8ab738b2bc40",
        "Dimensions": {
          "$type": "ModelMakerEngine.MMDimensions, ModelMakerEngine",
          "$values": []
        },
        "EquationOBXInternal": "[Total bill impact] - [Customer numbers & retail apportionment] - [Retail cost to serve]",
        "NameOfGroup": "Wholesale",
        "EquationToParse": "[Total bill impact] - [Customer numbers & retail apportionment] - [Retail cost to serve]",
        "MostRecentExpectedUnitErrors": null,
        "Units": {
          "$id": "205",
          "$type": "ModelMaker.Unit, ModelMaker",
          "NumberFormatOverride": null,
          "MatchAnything": false,
          "ExternalRepresentation": "£ / customer",
          "ItemsOnTop": {
            "$type": "System.Collections.Generic.List`1[[System.String, mscorlib]], mscorlib",
            "$values": [
              "£"
            ]
          },
          "ItemsOnBottom": {
            "$type": "System.Collections.Generic.List`1[[System.String, mscorlib]], mscorlib",
            "$values": [
              "CUSTOMER"
            ]
          },
          "IsCurrency": true,
          "ContainsSMU": false,
          "IsDimensionless": false,
          "InsertRowTotal": true,
          "IgnoreWhenDeterminingExpectedUnits": false
        },
        "Name": "Wholesale bill impact",
        "ReportLines": {
          "$type": "ModelMaker.UndoableCollection`1[[ModelMakerEngine.IReportLine, ModelMakerEngine]], ModelMaker.Undo",
          "$values": []
        },
        "IsOpeningBalance": false,
        "ExternalLinks": {
          "$type": "UINext.Collections.DeepObservableCollection`1[[ExternalLinks.IExternalDataLink, ExternalLinks]], UINext",
          "$values": []
        },
        "HasUnits": true,
        "UnitsValid": true,
        "UnitsErrorMessage": "",
        "IgnoreUnitIssues": false,
        "IsPlaceholder": false,
        "StandardName": 0,
        "IsStandardNode": false,
        "WarnMessage": null,
        "StandardDescription": null,
        "HasStandardDescription": false,
        "HasStandardName": false,
        "OptimisationNodePair": null,
        "IsOptimisationNode": false,
        "Actuals": null,
        "UDFCode": null,
        "AssociatedOptimisationNodes": null,
        "CustomNamedRange": null,
        "IsRowTotal": false,
        "YPosition": 2,
        "Parent": {
          "$ref": "1"
        },
        "Visible": true,
        "Font": null,
        "AllowIncomingLinks": true,
        "AllowOutgoingLinks": true,
        "IncomingLinks": {
          "$type": "System.Collections.ObjectModel.Collection`1[[ModelMaker.MMLink, ModelMaker]], mscorlib",
          "$values": []
        },
        "OutgoingLinks": {
          "$type": "System.Collections.ObjectModel.Collection`1[[ModelMaker.MMLink, ModelMaker]], mscorlib",
          "$values": []
        },
        "Issues": null
      },
      {
        "$id": "206",
        "$type": "ModelMaker.VariableNode, ModelMaker",
        "RowTotalDependent": null,
        "PutCalculationOnReport": false,
        "CalculateOnThisReport": null,
        "PivotTableLink": null,
        "ExcelNameName": "Profiled_allowed_revenues_per_customer",
        "ExcelNameNames": {
          "$type": "ModelMakerEngine.ExcelNameDictionary, ModelMakerEngine",
          "$values": []
        },
        "NumberFormatOverride": null,
        "HasOpeningBalanceFlag": false,
        "OpeningBalanceFlagAppliedName": "",
        "Deletable": true,
        "Comment": "",
        "HasSwitchSignLine": false,
        "SwitchSignForReport": false,
        "MultipleInputValues": null,
        "NonPrimaryInput": false,
        "Max": "NaN",
        "Min": "NaN",
        "IsBalanceButNotCorkscrew": false,
        "IsEditable": true,
        "IsConstant": false,
        "UniqueID": "1873bda0-77b4-4874-854d-3ed98b7e068c",
        "Dimensions": {
          "$type": "ModelMakerEngine.MMDimensions, ModelMakerEngine",
          "$values": []
        },
        "EquationOBXInternal": "([Final profiled allowed revenues PR24] - [Profiled allowed revenues PR19])/[Total number of households PR24] * [Units in a thousand]",
        "NameOfGroup": "Unallocated",
        "EquationToParse": "([Final profiled allowed revenues PR24] - [Profiled allowed revenues PR19])/[Total number of households PR24] * [Units in a thousand]",
        "MostRecentExpectedUnitErrors": null,
        "Units": {
          "$id": "207",
          "$type": "ModelMaker.Unit, ModelMaker",
          "NumberFormatOverride": null,
          "MatchAnything": false,
          "ExternalRepresentation": "£ / customer",
          "ItemsOnTop": {
            "$type": "System.Collections.Generic.List`1[[System.String, mscorlib]], mscorlib",
            "$values": [
              "£"
            ]
          },
          "ItemsOnBottom": {
            "$type": "System.Collections.Generic.List`1[[System.String, mscorlib]], mscorlib",
            "$values": [
              "CUSTOMER"
            ]
          },
          "IsCurrency": true,
          "ContainsSMU": false,
          "IsDimensionless": false,
          "InsertRowTotal": true,
          "IgnoreWhenDeterminingExpectedUnits": false
        },
        "Name": "Profiled allowed revenues per customer",
        "ReportLines": {
          "$type": "ModelMaker.UndoableCollection`1[[ModelMakerEngine.IReportLine, ModelMakerEngine]], ModelMaker.Undo",
          "$values": []
        },
        "IsOpeningBalance": false,
        "ExternalLinks": {
          "$type": "UINext.Collections.DeepObservableCollection`1[[ExternalLinks.IExternalDataLink, ExternalLinks]], UINext",
          "$values": []
        },
        "HasUnits": true,
        "UnitsValid": false,
        "UnitsErrorMessage": "Units should be £M * UNITS/000 CUSTOMERS,  but they are £ / customer",
        "IgnoreUnitIssues": false,
        "IsPlaceholder": false,
        "StandardName": 0,
        "IsStandardNode": false,
        "WarnMessage": null,
        "StandardDescription": null,
        "HasStandardDescription": false,
        "HasStandardName": false,
        "OptimisationNodePair": null,
        "IsOptimisationNode": false,
        "Actuals": null,
        "UDFCode": null,
        "AssociatedOptimisationNodes": null,
        "CustomNamedRange": null,
        "IsRowTotal": false,
        "YPosition": 4,
        "Parent": {
          "$ref": "1"
        },
        "Visible": true,
        "Font": null,
        "AllowIncomingLinks": true,
        "AllowOutgoingLinks": true,
        "IncomingLinks": {
          "$type": "System.Collections.ObjectModel.Collection`1[[ModelMaker.MMLink, ModelMaker]], mscorlib",
          "$values": []
        },
        "OutgoingLinks": {
          "$type": "System.Collections.ObjectModel.Collection`1[[ModelMaker.MMLink, ModelMaker]], mscorlib",
          "$values": []
        },
        "Issues": null
      },
      {
        "$id": "208",
        "$type": "ModelMaker.VariableNode, ModelMaker",
        "RowTotalDependent": null,
        "PutCalculationOnReport": false,
        "CalculateOnThisReport": null,
        "PivotTableLink": null,
        "ExcelNameName": "CPIH_factor",
        "ExcelNameNames": {
          "$type": "ModelMakerEngine.ExcelNameDictionary, ModelMakerEngine",
          "$values": []
        },
        "NumberFormatOverride": null,
        "HasOpeningBalanceFlag": false,
        "OpeningBalanceFlagAppliedName": "",
        "Deletable": true,
        "Comment": "",
        "HasSwitchSignLine": false,
        "SwitchSignForReport": false,
        "MultipleInputValues": null,
        "NonPrimaryInput": false,
        "Max": "NaN",
        "Min": "NaN",
        "IsBalanceButNotCorkscrew": false,
        "IsEditable": true,
        "IsConstant": false,
        "UniqueID": "c324cbcf-1459-46b0-a9e7-9c05cc223106",
        "Dimensions": {
          "$type": "ModelMakerEngine.MMDimensions, ModelMakerEngine",
          "$values": []
        },
        "EquationOBXInternal": "[CPIH 2022-23]/[CPIH 2017-18]",
        "NameOfGroup": "Wholesale",
        "EquationToParse": "[CPIH 2022-23]/[CPIH 2017-18]",
        "MostRecentExpectedUnitErrors": null,
        "Units": {
          "$id": "209",
          "$type": "ModelMaker.Unit, ModelMaker",
          "NumberFormatOverride": null,
          "MatchAnything": false,
          "ExternalRepresentation": "factor",
          "ItemsOnTop": {
            "$type": "System.Collections.Generic.List`1[[System.String, mscorlib]], mscorlib",
            "$values": []
          },
          "ItemsOnBottom": {
            "$type": "System.Collections.Generic.List`1[[System.String, mscorlib]], mscorlib",
            "$values": []
          },
          "IsCurrency": false,
          "ContainsSMU": false,
          "IsDimensionless": false,
          "InsertRowTotal": true,
          "IgnoreWhenDeterminingExpectedUnits": false
        },
        "Name": "CPIH factor",
        "ReportLines": {
          "$type": "ModelMaker.UndoableCollection`1[[ModelMakerEngine.IReportLine, ModelMakerEngine]], ModelMaker.Undo",
          "$values": []
        },
        "IsOpeningBalance": false,
        "ExternalLinks": {
          "$type": "UINext.Collections.DeepObservableCollection`1[[ExternalLinks.IExternalDataLink, ExternalLinks]], UINext",
          "$values": []
        },
        "HasUnits": true,
        "UnitsValid": true,
        "UnitsErrorMessage": "",
        "IgnoreUnitIssues": false,
        "IsPlaceholder": false,
        "StandardName": 0,
        "IsStandardNode": false,
        "WarnMessage": null,
        "StandardDescription": null,
        "HasStandardDescription": false,
        "HasStandardName": false,
        "OptimisationNodePair": null,
        "IsOptimisationNode": false,
        "Actuals": null,
        "UDFCode": null,
        "AssociatedOptimisationNodes": null,
        "CustomNamedRange": null,
        "IsRowTotal": false,
        "YPosition": 0,
        "Parent": {
          "$ref": "1"
        },
        "Visible": true,
        "Font": null,
        "AllowIncomingLinks": true,
        "AllowOutgoingLinks": true,
        "IncomingLinks": {
          "$type": "System.Collections.ObjectModel.Collection`1[[ModelMaker.MMLink, ModelMaker]], mscorlib",
          "$values": []
        },
        "OutgoingLinks": {
          "$type": "System.Collections.ObjectModel.Collection`1[[ModelMaker.MMLink, ModelMaker]], mscorlib",
          "$values": []
        },
        "Issues": null
      },
      {
        "$ref": "33"
      },
      {
        "$ref": "31"
      },
      {
        "$id": "210",
        "$type": "ModelMaker.VariableNode, ModelMaker",
        "RowTotalDependent": null,
        "PutCalculationOnReport": false,
        "CalculateOnThisReport": null,
        "PivotTableLink": null,
        "ExcelNameName": "Total_bill_impact",
        "ExcelNameNames": {
          "$type": "ModelMakerEngine.ExcelNameDictionary, ModelMakerEngine",
          "$values": []
        },
        "NumberFormatOverride": null,
        "HasOpeningBalanceFlag": false,
        "OpeningBalanceFlagAppliedName": "",
        "Deletable": true,
        "Comment": "",
        "HasSwitchSignLine": false,
        "SwitchSignForReport": false,
        "MultipleInputValues": null,
        "NonPrimaryInput": false,
        "Max": "NaN",
        "Min": "NaN",
        "IsBalanceButNotCorkscrew": false,
        "IsEditable": true,
        "IsConstant": false,
        "UniqueID": "791db52a-b7d4-4fee-a1e0-43502b96e47f",
        "Dimensions": {
          "$type": "ModelMakerEngine.MMDimensions, ModelMakerEngine",
          "$values": []
        },
        "EquationOBXInternal": "[Combined average bills PR24] - [Combined average bills PR19 (2022-23 prices)]",
        "NameOfGroup": "Wholesale",
        "EquationToParse": "[Combined average bills PR24] - [Combined average bills PR19 (2022-23 prices)]",
        "MostRecentExpectedUnitErrors": null,
        "Units": {
          "$id": "211",
          "$type": "ModelMaker.Unit, ModelMaker",
          "NumberFormatOverride": null,
          "MatchAnything": false,
          "ExternalRepresentation": "£ / customer",
          "ItemsOnTop": {
            "$type": "System.Collections.Generic.List`1[[System.String, mscorlib]], mscorlib",
            "$values": [
              "£"
            ]
          },
          "ItemsOnBottom": {
            "$type": "System.Collections.Generic.List`1[[System.String, mscorlib]], mscorlib",
            "$values": [
              "CUSTOMER"
            ]
          },
          "IsCurrency": true,
          "ContainsSMU": false,
          "IsDimensionless": false,
          "InsertRowTotal": true,
          "IgnoreWhenDeterminingExpectedUnits": false
        },
        "Name": "Total bill impact",
        "ReportLines": {
          "$type": "ModelMaker.UndoableCollection`1[[ModelMakerEngine.IReportLine, ModelMakerEngine]], ModelMaker.Undo",
          "$values": []
        },
        "IsOpeningBalance": false,
        "ExternalLinks": {
          "$type": "UINext.Collections.DeepObservableCollection`1[[ExternalLinks.IExternalDataLink, ExternalLinks]], UINext",
          "$values": []
        },
        "HasUnits": true,
        "UnitsValid": true,
        "UnitsErrorMessage": "",
        "IgnoreUnitIssues": false,
        "IsPlaceholder": false,
        "StandardName": 0,
        "IsStandardNode": false,
        "WarnMessage": null,
        "StandardDescription": null,
        "HasStandardDescription": false,
        "HasStandardName": false,
        "OptimisationNodePair": null,
        "IsOptimisationNode": false,
        "Actuals": null,
        "UDFCode": null,
        "AssociatedOptimisationNodes": null,
        "CustomNamedRange": null,
        "IsRowTotal": false,
        "YPosition": 1,
        "Parent": {
          "$ref": "1"
        },
        "Visible": true,
        "Font": null,
        "AllowIncomingLinks": true,
        "AllowOutgoingLinks": true,
        "IncomingLinks": {
          "$type": "System.Collections.ObjectModel.Collection`1[[ModelMaker.MMLink, ModelMaker]], mscorlib",
          "$values": []
        },
        "OutgoingLinks": {
          "$type": "System.Collections.ObjectModel.Collection`1[[ModelMaker.MMLink, ModelMaker]], mscorlib",
          "$values": []
        },
        "Issues": null
      },
      {
        "$ref": "48"
      },
      {
        "$ref": "45"
      },
      {
        "$id": "212",
        "$type": "ModelMaker.GroupNode, ModelMaker",
        "TabOrHeaderColour": "",
        "Comment": "",
        "NameOfGroup": null,
        "YPosition": 0,
        "Folded": false,
        "Font": null,
        "Children": {
          "$type": "ModelMaker.GroupNodeChildCollection, ModelMaker",
          "$values": [
            {
              "$ref": "208"
            },
            {
              "$ref": "210"
            },
            {
              "$ref": "204"
            },
            {
              "$id": "213",
              "$type": "ModelMaker.VariableNode, ModelMaker",
              "RowTotalDependent": null,
              "PutCalculationOnReport": false,
              "CalculateOnThisReport": null,
              "PivotTableLink": null,
              "ExcelNameName": "Profiled_allowed_revenues_PR19",
              "ExcelNameNames": {
                "$type": "ModelMakerEngine.ExcelNameDictionary, ModelMakerEngine",
                "$values": []
              },
              "NumberFormatOverride": null,
              "HasOpeningBalanceFlag": false,
              "OpeningBalanceFlagAppliedName": "",
              "Deletable": true,
              "Comment": "",
              "HasSwitchSignLine": false,
              "SwitchSignForReport": false,
              "MultipleInputValues": null,
              "NonPrimaryInput": false,
              "Max": "NaN",
              "Min": "NaN",
              "IsBalanceButNotCorkscrew": false,
              "IsEditable": true,
              "IsConstant": false,
              "UniqueID": "98b1cb55-5fbe-40cf-9296-f02877bcc711",
              "Dimensions": {
                "$type": "ModelMakerEngine.MMDimensions, ModelMakerEngine",
                "$values": []
              },
              "EquationOBXInternal": "[Pre-inflation final profiled allowed revenues PR19] * [CPIH factor]",
              "NameOfGroup": "Wholesale",
              "EquationToParse": "[Pre-inflation final profiled allowed revenues PR19] * [CPIH factor]",
              "MostRecentExpectedUnitErrors": null,
              "Units": {
                "$id": "214",
                "$type": "ModelMaker.Unit, ModelMaker",
                "NumberFormatOverride": null,
                "MatchAnything": false,
                "ExternalRepresentation": "£m",
                "ItemsOnTop": {
                  "$type": "System.Collections.Generic.List`1[[System.String, mscorlib]], mscorlib",
                  "$values": [
                    "£M"
                  ]
                },
                "ItemsOnBottom": {
                  "$type": "System.Collections.Generic.List`1[[System.String, mscorlib]], mscorlib",
                  "$values": []
                },
                "IsCurrency": true,
                "ContainsSMU": false,
                "IsDimensionless": false,
                "InsertRowTotal": true,
                "IgnoreWhenDeterminingExpectedUnits": false
              },
              "Name": "Profiled allowed revenues PR19",
              "ReportLines": {
                "$type": "ModelMaker.UndoableCollection`1[[ModelMakerEngine.IReportLine, ModelMakerEngine]], ModelMaker.Undo",
                "$values": []
              },
              "IsOpeningBalance": false,
              "ExternalLinks": {
                "$type": "UINext.Collections.DeepObservableCollection`1[[ExternalLinks.IExternalDataLink, ExternalLinks]], UINext",
                "$values": []
              },
              "HasUnits": true,
              "UnitsValid": true,
              "UnitsErrorMessage": "",
              "IgnoreUnitIssues": false,
              "IsPlaceholder": false,
              "StandardName": 0,
              "IsStandardNode": false,
              "WarnMessage": null,
              "StandardDescription": null,
              "HasStandardDescription": false,
              "HasStandardName": false,
              "OptimisationNodePair": null,
              "IsOptimisationNode": false,
              "Actuals": null,
              "UDFCode": null,
              "AssociatedOptimisationNodes": null,
              "CustomNamedRange": null,
              "IsRowTotal": false,
              "YPosition": 3,
              "Parent": {
                "$ref": "1"
              },
              "Visible": true,
              "Font": null,
              "AllowIncomingLinks": true,
              "AllowOutgoingLinks": true,
              "IncomingLinks": {
                "$type": "System.Collections.ObjectModel.Collection`1[[ModelMaker.MMLink, ModelMaker]], mscorlib",
                "$values": []
              },
              "OutgoingLinks": {
                "$type": "System.Collections.ObjectModel.Collection`1[[ModelMaker.MMLink, ModelMaker]], mscorlib",
                "$values": []
              },
              "Issues": null
            },
            {
              "$ref": "206"
            },
            {
              "$ref": "199"
            },
            {
              "$id": "215",
              "$type": "ModelMaker.GroupNode, ModelMaker",
              "TabOrHeaderColour": "",
              "Comment": "",
              "NameOfGroup": "Wholesale",
              "YPosition": 6,
              "Folded": false,
              "Font": null,
              "Children": {
                "$type": "ModelMaker.GroupNodeChildCollection, ModelMaker",
                "$values": [
                  {
                    "$id": "216",
                    "$type": "ModelMaker.VariableNode, ModelMaker",
                    "RowTotalDependent": null,
                    "PutCalculationOnReport": false,
                    "CalculateOnThisReport": null,
                    "PivotTableLink": null,
                    "ExcelNameName": "Final_return_on_capital_PR19",
                    "ExcelNameNames": {
                      "$type": "ModelMakerEngine.ExcelNameDictionary, ModelMakerEngine",
                      "$values": []
                    },
                    "NumberFormatOverride": null,
                    "HasOpeningBalanceFlag": false,
                    "OpeningBalanceFlagAppliedName": "",
                    "Deletable": true,
                    "Comment": "",
                    "HasSwitchSignLine": false,
                    "SwitchSignForReport": false,
                    "MultipleInputValues": null,
                    "NonPrimaryInput": false,
                    "Max": "NaN",
                    "Min": "NaN",
                    "IsBalanceButNotCorkscrew": false,
                    "IsEditable": true,
                    "IsConstant": false,
                    "UniqueID": "935b1b3f-af9c-48cb-b453-d7d4a7fe8da3",
                    "Dimensions": {
                      "$type": "ModelMakerEngine.MMDimensions, ModelMakerEngine",
                      "$values": []
                    },
                    "EquationOBXInternal": "[Pre-inflation final return on capital PR19] * [CPIH factor]",
                    "NameOfGroup": "Wholesale.WACC",
                    "EquationToParse": "[Pre-inflation final return on capital PR19] * [CPIH factor]",
                    "MostRecentExpectedUnitErrors": null,
                    "Units": {
                      "$id": "217",
                      "$type": "ModelMaker.Unit, ModelMaker",
                      "NumberFormatOverride": null,
                      "MatchAnything": false,
                      "ExternalRepresentation": "£m",
                      "ItemsOnTop": {
                        "$type": "System.Collections.Generic.List`1[[System.String, mscorlib]], mscorlib",
                        "$values": [
                          "£M"
                        ]
                      },
                      "ItemsOnBottom": {
                        "$type": "System.Collections.Generic.List`1[[System.String, mscorlib]], mscorlib",
                        "$values": []
                      },
                      "IsCurrency": true,
                      "ContainsSMU": false,
                      "IsDimensionless": false,
                      "InsertRowTotal": true,
                      "IgnoreWhenDeterminingExpectedUnits": false
                    },
                    "Name": "Final return on capital PR19",
                    "ReportLines": {
                      "$type": "ModelMaker.UndoableCollection`1[[ModelMakerEngine.IReportLine, ModelMakerEngine]], ModelMaker.Undo",
                      "$values": []
                    },
                    "IsOpeningBalance": false,
                    "ExternalLinks": {
                      "$type": "UINext.Collections.DeepObservableCollection`1[[ExternalLinks.IExternalDataLink, ExternalLinks]], UINext",
                      "$values": []
                    },
                    "HasUnits": true,
                    "UnitsValid": true,
                    "UnitsErrorMessage": "",
                    "IgnoreUnitIssues": false,
                    "IsPlaceholder": false,
                    "StandardName": 0,
                    "IsStandardNode": false,
                    "WarnMessage": null,
                    "StandardDescription": null,
                    "HasStandardDescription": false,
                    "HasStandardName": false,
                    "OptimisationNodePair": null,
                    "IsOptimisationNode": false,
                    "Actuals": null,
                    "UDFCode": null,
                    "AssociatedOptimisationNodes": null,
                    "CustomNamedRange": null,
                    "IsRowTotal": false,
                    "YPosition": 0,
                    "Parent": {
                      "$ref": "1"
                    },
                    "Visible": true,
                    "Font": null,
                    "AllowIncomingLinks": true,
                    "AllowOutgoingLinks": true,
                    "IncomingLinks": {
                      "$type": "System.Collections.ObjectModel.Collection`1[[ModelMaker.MMLink, ModelMaker]], mscorlib",
                      "$values": []
                    },
                    "OutgoingLinks": {
                      "$type": "System.Collections.ObjectModel.Collection`1[[ModelMaker.MMLink, ModelMaker]], mscorlib",
                      "$values": []
                    },
                    "Issues": null
                  },
                  {
                    "$id": "218",
                    "$type": "ModelMaker.VariableNode, ModelMaker",
                    "RowTotalDependent": null,
                    "PutCalculationOnReport": false,
                    "CalculateOnThisReport": null,
                    "PivotTableLink": null,
                    "ExcelNameName": "Pre_adjustment_WACC",
                    "ExcelNameNames": {
                      "$type": "ModelMakerEngine.ExcelNameDictionary, ModelMakerEngine",
                      "$values": []
                    },
                    "NumberFormatOverride": null,
                    "HasOpeningBalanceFlag": false,
                    "OpeningBalanceFlagAppliedName": "",
                    "Deletable": true,
                    "Comment": "",
                    "HasSwitchSignLine": false,
                    "SwitchSignForReport": false,
                    "MultipleInputValues": null,
                    "NonPrimaryInput": false,
                    "Max": "NaN",
                    "Min": "NaN",
                    "IsBalanceButNotCorkscrew": false,
                    "IsEditable": true,
                    "IsConstant": false,
                    "UniqueID": "1c16bb0c-2caa-4adc-8f99-ffd195a828e2",
                    "Dimensions": {
                      "$type": "ModelMakerEngine.MMDimensions, ModelMakerEngine",
                      "$values": []
                    },
                    "EquationOBXInternal": "([Final return on capital PR24] - [Final return on capital PR19])/[Total number of households PR24] * [Units in a thousand]",
                    "NameOfGroup": "Wholesale.WACC",
                    "EquationToParse": "([Final return on capital PR24] - [Final return on capital PR19])/[Total number of households PR24] * [Units in a thousand]",
                    "MostRecentExpectedUnitErrors": null,
                    "Units": {
                      "$id": "219",
                      "$type": "ModelMaker.Unit, ModelMaker",
                      "NumberFormatOverride": null,
                      "MatchAnything": false,
                      "ExternalRepresentation": "£ / customer",
                      "ItemsOnTop": {
                        "$type": "System.Collections.Generic.List`1[[System.String, mscorlib]], mscorlib",
                        "$values": [
                          "£"
                        ]
                      },
                      "ItemsOnBottom": {
                        "$type": "System.Collections.Generic.List`1[[System.String, mscorlib]], mscorlib",
                        "$values": [
                          "CUSTOMER"
                        ]
                      },
                      "IsCurrency": true,
                      "ContainsSMU": false,
                      "IsDimensionless": false,
                      "InsertRowTotal": true,
                      "IgnoreWhenDeterminingExpectedUnits": false
                    },
                    "Name": "Pre-adjustment WACC",
                    "ReportLines": {
                      "$type": "ModelMaker.UndoableCollection`1[[ModelMakerEngine.IReportLine, ModelMakerEngine]], ModelMaker.Undo",
                      "$values": []
                    },
                    "IsOpeningBalance": false,
                    "ExternalLinks": {
                      "$type": "UINext.Collections.DeepObservableCollection`1[[ExternalLinks.IExternalDataLink, ExternalLinks]], UINext",
                      "$values": []
                    },
                    "HasUnits": true,
                    "UnitsValid": false,
                    "UnitsErrorMessage": "Units should be £M * UNITS/000 CUSTOMERS,  but they are £ / customer",
                    "IgnoreUnitIssues": false,
                    "IsPlaceholder": false,
                    "StandardName": 0,
                    "IsStandardNode": false,
                    "WarnMessage": null,
                    "StandardDescription": null,
                    "HasStandardDescription": false,
                    "HasStandardName": false,
                    "OptimisationNodePair": null,
                    "IsOptimisationNode": false,
                    "Actuals": null,
                    "UDFCode": null,
                    "AssociatedOptimisationNodes": null,
                    "CustomNamedRange": null,
                    "IsRowTotal": false,
                    "YPosition": 1,
                    "Parent": {
                      "$ref": "1"
                    },
                    "Visible": true,
                    "Font": null,
                    "AllowIncomingLinks": true,
                    "AllowOutgoingLinks": true,
                    "IncomingLinks": {
                      "$type": "System.Collections.ObjectModel.Collection`1[[ModelMaker.MMLink, ModelMaker]], mscorlib",
                      "$values": []
                    },
                    "OutgoingLinks": {
                      "$type": "System.Collections.ObjectModel.Collection`1[[ModelMaker.MMLink, ModelMaker]], mscorlib",
                      "$values": []
                    },
                    "Issues": null
                  },
                  {
                    "$ref": "164"
                  }
                ]
              },
              "AllowAddChildren": true,
              "AllowRemoveChildren": true,
              "IsImported": false,
              "IsChecksGroup": false,
              "IsAlertsGroup": false,
              "IsChecksAndAlertsGroup": false,
              "IsUnallocatedGroup": false,
              "IsInputsGroup": false,
              "IsFlag": false,
              "IsTimeAndFlagsGroup": false,
              "DimensionsAcross": {
                "$type": "ModelMakerEngine.MMDimensions, ModelMakerEngine",
                "$values": []
              },
              "TimeAxis": 0,
              "IndexInParent": -1,
              "Name": "WACC",
              "Parent": {
                "$ref": "1"
              },
              "Visible": true,
              "ToolTip": "",
              "OpeningBalanceFlagAppliedName": "",
              "AllowIncomingLinks": false,
              "AllowOutgoingLinks": false,
              "IncomingLinks": {
                "$type": "System.Collections.ObjectModel.Collection`1[[ModelMaker.MMLink, ModelMaker]], mscorlib",
                "$values": []
              },
              "OutgoingLinks": {
                "$type": "System.Collections.ObjectModel.Collection`1[[ModelMaker.MMLink, ModelMaker]], mscorlib",
                "$values": []
              },
              "Deletable": true,
              "Issues": null
            }
          ]
        },
        "AllowAddChildren": true,
        "AllowRemoveChildren": true,
        "IsImported": false,
        "IsChecksGroup": false,
        "IsAlertsGroup": false,
        "IsChecksAndAlertsGroup": false,
        "IsUnallocatedGroup": false,
        "IsInputsGroup": false,
        "IsFlag": false,
        "IsTimeAndFlagsGroup": false,
        "DimensionsAcross": {
          "$type": "ModelMakerEngine.MMDimensions, ModelMakerEngine",
          "$values": []
        },
        "TimeAxis": 0,
        "IndexInParent": 5,
        "Name": "Wholesale",
        "Parent": {
          "$ref": "1"
        },
        "Visible": true,
        "ToolTip": "",
        "OpeningBalanceFlagAppliedName": "",
        "AllowIncomingLinks": false,
        "AllowOutgoingLinks": false,
        "IncomingLinks": {
          "$type": "System.Collections.ObjectModel.Collection`1[[ModelMaker.MMLink, ModelMaker]], mscorlib",
          "$values": []
        },
        "OutgoingLinks": {
          "$type": "System.Collections.ObjectModel.Collection`1[[ModelMaker.MMLink, ModelMaker]], mscorlib",
          "$values": []
        },
        "Deletable": true,
        "Issues": null
      },
      {
        "$ref": "39"
      },
      {
        "$ref": "213"
      },
      {
        "$ref": "128"
      },
      {
        "$ref": "52"
      },
      {
        "$ref": "37"
      },
      {
        "$ref": "127"
      },
      {
        "$id": "220",
        "$type": "ModelMaker.GroupNode, ModelMaker",
        "TabOrHeaderColour": "",
        "Comment": "",
        "NameOfGroup": null,
        "YPosition": 0,
        "Folded": false,
        "Font": null,
        "Children": {
          "$type": "ModelMaker.GroupNodeChildCollection, ModelMaker",
          "$values": []
        },
        "AllowAddChildren": true,
        "AllowRemoveChildren": true,
        "IsImported": false,
        "IsChecksGroup": false,
        "IsAlertsGroup": false,
        "IsChecksAndAlertsGroup": false,
        "IsUnallocatedGroup": false,
        "IsInputsGroup": false,
        "IsFlag": false,
        "IsTimeAndFlagsGroup": false,
        "DimensionsAcross": {
          "$type": "ModelMakerEngine.MMDimensions, ModelMakerEngine",
          "$values": []
        },
        "TimeAxis": 0,
        "IndexInParent": 12,
        "Name": "Optimisation",
        "Parent": {
          "$ref": "1"
        },
        "Visible": true,
        "ToolTip": "",
        "OpeningBalanceFlagAppliedName": "",
        "AllowIncomingLinks": false,
        "AllowOutgoingLinks": false,
        "IncomingLinks": {
          "$type": "System.Collections.ObjectModel.Collection`1[[ModelMaker.MMLink, ModelMaker]], mscorlib",
          "$values": []
        },
        "OutgoingLinks": {
          "$type": "System.Collections.ObjectModel.Collection`1[[ModelMaker.MMLink, ModelMaker]], mscorlib",
          "$values": []
        },
        "Deletable": true,
        "Issues": null
      },
      {
        "$id": "221",
        "$type": "ModelMaker.VariableNode, ModelMaker",
        "RowTotalDependent": null,
        "PutCalculationOnReport": false,
        "CalculateOnThisReport": null,
        "PivotTableLink": null,
        "ExcelNameName": "Pension_deficit_repair_allowance",
        "ExcelNameNames": {
          "$type": "ModelMakerEngine.ExcelNameDictionary, ModelMakerEngine",
          "$values": []
        },
        "NumberFormatOverride": null,
        "HasOpeningBalanceFlag": false,
        "OpeningBalanceFlagAppliedName": "",
        "Deletable": true,
        "Comment": "",
        "HasSwitchSignLine": false,
        "SwitchSignForReport": false,
        "MultipleInputValues": null,
        "NonPrimaryInput": false,
        "Max": "NaN",
        "Min": "NaN",
        "IsBalanceButNotCorkscrew": false,
        "IsEditable": true,
        "IsConstant": false,
        "UniqueID": "690f6aa1-c347-4282-b0c8-abd6052caf5d",
        "Dimensions": {
          "$type": "ModelMakerEngine.MMDimensions, ModelMakerEngine",
          "$values": []
        },
        "EquationOBXInternal": "[Pre-adjustment Pension deficit repair allowance] * [Adjustment factor]",
        "NameOfGroup": "Other wholesale items",
        "EquationToParse": "[Pre-adjustment Pension deficit repair allowance] * [Adjustment factor]",
        "MostRecentExpectedUnitErrors": null,
        "Units": {
          "$id": "222",
          "$type": "ModelMaker.Unit, ModelMaker",
          "NumberFormatOverride": null,
          "MatchAnything": false,
          "ExternalRepresentation": "£ / customer",
          "ItemsOnTop": {
            "$type": "System.Collections.Generic.List`1[[System.String, mscorlib]], mscorlib",
            "$values": [
              "£"
            ]
          },
          "ItemsOnBottom": {
            "$type": "System.Collections.Generic.List`1[[System.String, mscorlib]], mscorlib",
            "$values": [
              "CUSTOMER"
            ]
          },
          "IsCurrency": true,
          "ContainsSMU": false,
          "IsDimensionless": false,
          "InsertRowTotal": true,
          "IgnoreWhenDeterminingExpectedUnits": false
        },
        "Name": "Pension deficit repair allowance",
        "ReportLines": {
          "$type": "ModelMaker.UndoableCollection`1[[ModelMakerEngine.IReportLine, ModelMakerEngine]], ModelMaker.Undo",
          "$values": []
        },
        "IsOpeningBalance": false,
        "ExternalLinks": {
          "$type": "UINext.Collections.DeepObservableCollection`1[[ExternalLinks.IExternalDataLink, ExternalLinks]], UINext",
          "$values": []
        },
        "HasUnits": true,
        "UnitsValid": true,
        "UnitsErrorMessage": "",
        "IgnoreUnitIssues": false,
        "IsPlaceholder": false,
        "StandardName": 0,
        "IsStandardNode": false,
        "WarnMessage": null,
        "StandardDescription": null,
        "HasStandardDescription": false,
        "HasStandardName": false,
        "OptimisationNodePair": null,
        "IsOptimisationNode": false,
        "Actuals": null,
        "UDFCode": null,
        "AssociatedOptimisationNodes": null,
        "CustomNamedRange": null,
        "IsRowTotal": false,
        "YPosition": 2,
        "Parent": {
          "$ref": "1"
        },
        "Visible": true,
        "Font": null,
        "AllowIncomingLinks": true,
        "AllowOutgoingLinks": true,
        "IncomingLinks": {
          "$type": "System.Collections.ObjectModel.Collection`1[[ModelMaker.MMLink, ModelMaker]], mscorlib",
          "$values": []
        },
        "OutgoingLinks": {
          "$type": "System.Collections.ObjectModel.Collection`1[[ModelMaker.MMLink, ModelMaker]], mscorlib",
          "$values": []
        },
        "Issues": null
      },
      {
        "$id": "223",
        "$type": "ModelMaker.VariableNode, ModelMaker",
        "RowTotalDependent": null,
        "PutCalculationOnReport": false,
        "CalculateOnThisReport": null,
        "PivotTableLink": null,
        "ExcelNameName": "Tax",
        "ExcelNameNames": {
          "$type": "ModelMakerEngine.ExcelNameDictionary, ModelMakerEngine",
          "$values": []
        },
        "NumberFormatOverride": null,
        "HasOpeningBalanceFlag": false,
        "OpeningBalanceFlagAppliedName": "",
        "Deletable": true,
        "Comment": "",
        "HasSwitchSignLine": false,
        "SwitchSignForReport": false,
        "MultipleInputValues": null,
        "NonPrimaryInput": false,
        "Max": "NaN",
        "Min": "NaN",
        "IsBalanceButNotCorkscrew": false,
        "IsEditable": true,
        "IsConstant": false,
        "UniqueID": "61512a82-9b0c-4c61-bade-b4a3bc50cb59",
        "Dimensions": {
          "$type": "ModelMakerEngine.MMDimensions, ModelMakerEngine",
          "$values": []
        },
        "EquationOBXInternal": "[Pre-adjustment tax] * [Adjustment factor]",
        "NameOfGroup": "Other wholesale items",
        "EquationToParse": "[Pre-adjustment tax] * [Adjustment factor]",
        "MostRecentExpectedUnitErrors": null,
        "Units": {
          "$id": "224",
          "$type": "ModelMaker.Unit, ModelMaker",
          "NumberFormatOverride": null,
          "MatchAnything": false,
          "ExternalRepresentation": "£ / customer",
          "ItemsOnTop": {
            "$type": "System.Collections.Generic.List`1[[System.String, mscorlib]], mscorlib",
            "$values": [
              "£"
            ]
          },
          "ItemsOnBottom": {
            "$type": "System.Collections.Generic.List`1[[System.String, mscorlib]], mscorlib",
            "$values": [
              "CUSTOMER"
            ]
          },
          "IsCurrency": true,
          "ContainsSMU": false,
          "IsDimensionless": false,
          "InsertRowTotal": true,
          "IgnoreWhenDeterminingExpectedUnits": false
        },
        "Name": "Tax",
        "ReportLines": {
          "$type": "ModelMaker.UndoableCollection`1[[ModelMakerEngine.IReportLine, ModelMakerEngine]], ModelMaker.Undo",
          "$values": []
        },
        "IsOpeningBalance": false,
        "ExternalLinks": {
          "$type": "UINext.Collections.DeepObservableCollection`1[[ExternalLinks.IExternalDataLink, ExternalLinks]], UINext",
          "$values": []
        },
        "HasUnits": true,
        "UnitsValid": true,
        "UnitsErrorMessage": "",
        "IgnoreUnitIssues": false,
        "IsPlaceholder": false,
        "StandardName": 0,
        "IsStandardNode": false,
        "WarnMessage": null,
        "StandardDescription": null,
        "HasStandardDescription": false,
        "HasStandardName": false,
        "OptimisationNodePair": null,
        "IsOptimisationNode": false,
        "Actuals": null,
        "UDFCode": null,
        "AssociatedOptimisationNodes": null,
        "CustomNamedRange": null,
        "IsRowTotal": false,
        "YPosition": 2,
        "Parent": {
          "$ref": "1"
        },
        "Visible": true,
        "Font": null,
        "AllowIncomingLinks": true,
        "AllowOutgoingLinks": true,
        "IncomingLinks": {
          "$type": "System.Collections.ObjectModel.Collection`1[[ModelMaker.MMLink, ModelMaker]], mscorlib",
          "$values": []
        },
        "OutgoingLinks": {
          "$type": "System.Collections.ObjectModel.Collection`1[[ModelMaker.MMLink, ModelMaker]], mscorlib",
          "$values": []
        },
        "Issues": null
      },
      {
        "$id": "225",
        "$type": "ModelMaker.VariableNode, ModelMaker",
        "RowTotalDependent": null,
        "PutCalculationOnReport": false,
        "CalculateOnThisReport": null,
        "PivotTableLink": null,
        "ExcelNameName": "Revenue_profiling",
        "ExcelNameNames": {
          "$type": "ModelMakerEngine.ExcelNameDictionary, ModelMakerEngine",
          "$values": []
        },
        "NumberFormatOverride": null,
        "HasOpeningBalanceFlag": false,
        "OpeningBalanceFlagAppliedName": "",
        "Deletable": true,
        "Comment": "",
        "HasSwitchSignLine": false,
        "SwitchSignForReport": false,
        "MultipleInputValues": null,
        "NonPrimaryInput": false,
        "Max": "NaN",
        "Min": "NaN",
        "IsBalanceButNotCorkscrew": false,
        "IsEditable": true,
        "IsConstant": false,
        "UniqueID": "7716a680-c2e7-49bc-8e9b-20bcd30c1496",
        "Dimensions": {
          "$type": "ModelMakerEngine.MMDimensions, ModelMakerEngine",
          "$values": []
        },
        "EquationOBXInternal": "[Pre-adjustment revenue profiling] * [Adjustment factor]",
        "NameOfGroup": "Unallocated",
        "EquationToParse": "[Pre-adjustment revenue profiling] * [Adjustment factor]",
        "MostRecentExpectedUnitErrors": null,
        "Units": {
          "$id": "226",
          "$type": "ModelMaker.Unit, ModelMaker",
          "NumberFormatOverride": null,
          "MatchAnything": false,
          "ExternalRepresentation": "£ / customer",
          "ItemsOnTop": {
            "$type": "System.Collections.Generic.List`1[[System.String, mscorlib]], mscorlib",
            "$values": [
              "£"
            ]
          },
          "ItemsOnBottom": {
            "$type": "System.Collections.Generic.List`1[[System.String, mscorlib]], mscorlib",
            "$values": [
              "CUSTOMER"
            ]
          },
          "IsCurrency": true,
          "ContainsSMU": false,
          "IsDimensionless": false,
          "InsertRowTotal": true,
          "IgnoreWhenDeterminingExpectedUnits": false
        },
        "Name": "Revenue profiling",
        "ReportLines": {
          "$type": "ModelMaker.UndoableCollection`1[[ModelMakerEngine.IReportLine, ModelMakerEngine]], ModelMaker.Undo",
          "$values": []
        },
        "IsOpeningBalance": false,
        "ExternalLinks": {
          "$type": "UINext.Collections.DeepObservableCollection`1[[ExternalLinks.IExternalDataLink, ExternalLinks]], UINext",
          "$values": []
        },
        "HasUnits": true,
        "UnitsValid": true,
        "UnitsErrorMessage": "",
        "IgnoreUnitIssues": false,
        "IsPlaceholder": false,
        "StandardName": 0,
        "IsStandardNode": false,
        "WarnMessage": null,
        "StandardDescription": null,
        "HasStandardDescription": false,
        "HasStandardName": false,
        "OptimisationNodePair": null,
        "IsOptimisationNode": false,
        "Actuals": null,
        "UDFCode": null,
        "AssociatedOptimisationNodes": null,
        "CustomNamedRange": null,
        "IsRowTotal": false,
        "YPosition": 2,
        "Parent": {
          "$ref": "1"
        },
        "Visible": true,
        "Font": null,
        "AllowIncomingLinks": true,
        "AllowOutgoingLinks": true,
        "IncomingLinks": {
          "$type": "System.Collections.ObjectModel.Collection`1[[ModelMaker.MMLink, ModelMaker]], mscorlib",
          "$values": []
        },
        "OutgoingLinks": {
          "$type": "System.Collections.ObjectModel.Collection`1[[ModelMaker.MMLink, ModelMaker]], mscorlib",
          "$values": []
        },
        "Issues": null
      },
      {
        "$id": "227",
        "$type": "ModelMaker.VariableNode, ModelMaker",
        "RowTotalDependent": null,
        "PutCalculationOnReport": false,
        "CalculateOnThisReport": null,
        "PivotTableLink": null,
        "ExcelNameName": "Other",
        "ExcelNameNames": {
          "$type": "ModelMakerEngine.ExcelNameDictionary, ModelMakerEngine",
          "$values": []
        },
        "NumberFormatOverride": null,
        "HasOpeningBalanceFlag": false,
        "OpeningBalanceFlagAppliedName": "",
        "Deletable": true,
        "Comment": "",
        "HasSwitchSignLine": false,
        "SwitchSignForReport": false,
        "MultipleInputValues": null,
        "NonPrimaryInput": false,
        "Max": "NaN",
        "Min": "NaN",
        "IsBalanceButNotCorkscrew": false,
        "IsEditable": true,
        "IsConstant": false,
        "UniqueID": "44e4c5d1-4ed2-470f-b7a5-5ddcd45a00ba",
        "Dimensions": {
          "$type": "ModelMakerEngine.MMDimensions, ModelMakerEngine",
          "$values": []
        },
        "EquationOBXInternal": "[Wholesale bill impact] - ([PAYG bill impact] + [Pension deficit repair allowance] + [WACC] + [Run off bill impact] + [Tax] + [Wholesale reconciliation items] + [Revenue profiling])",
        "NameOfGroup": "Unallocated",
        "EquationToParse": "[Wholesale bill impact] - ([PAYG bill impact] + [Pension deficit repair allowance] + [WACC] + [Run off bill impact] + [Tax] + [Wholesale reconciliation items] + [Revenue profiling])",
        "MostRecentExpectedUnitErrors": null,
        "Units": {
          "$id": "228",
          "$type": "ModelMaker.Unit, ModelMaker",
          "NumberFormatOverride": null,
          "MatchAnything": false,
          "ExternalRepresentation": "£ / customer",
          "ItemsOnTop": {
            "$type": "System.Collections.Generic.List`1[[System.String, mscorlib]], mscorlib",
            "$values": [
              "£"
            ]
          },
          "ItemsOnBottom": {
            "$type": "System.Collections.Generic.List`1[[System.String, mscorlib]], mscorlib",
            "$values": [
              "CUSTOMER"
            ]
          },
          "IsCurrency": true,
          "ContainsSMU": false,
          "IsDimensionless": false,
          "InsertRowTotal": true,
          "IgnoreWhenDeterminingExpectedUnits": false
        },
        "Name": "Other",
        "ReportLines": {
          "$type": "ModelMaker.UndoableCollection`1[[ModelMakerEngine.IReportLine, ModelMakerEngine]], ModelMaker.Undo",
          "$values": []
        },
        "IsOpeningBalance": false,
        "ExternalLinks": {
          "$type": "UINext.Collections.DeepObservableCollection`1[[ExternalLinks.IExternalDataLink, ExternalLinks]], UINext",
          "$values": []
        },
        "HasUnits": true,
        "UnitsValid": true,
        "UnitsErrorMessage": "",
        "IgnoreUnitIssues": false,
        "IsPlaceholder": false,
        "StandardName": 0,
        "IsStandardNode": false,
        "WarnMessage": null,
        "StandardDescription": null,
        "HasStandardDescription": false,
        "HasStandardName": false,
        "OptimisationNodePair": null,
        "IsOptimisationNode": false,
        "Actuals": null,
        "UDFCode": null,
        "AssociatedOptimisationNodes": null,
        "CustomNamedRange": null,
        "IsRowTotal": false,
        "YPosition": 1,
        "Parent": {
          "$ref": "1"
        },
        "Visible": true,
        "Font": null,
        "AllowIncomingLinks": true,
        "AllowOutgoingLinks": true,
        "IncomingLinks": {
          "$type": "System.Collections.ObjectModel.Collection`1[[ModelMaker.MMLink, ModelMaker]], mscorlib",
          "$values": []
        },
        "OutgoingLinks": {
          "$type": "System.Collections.ObjectModel.Collection`1[[ModelMaker.MMLink, ModelMaker]], mscorlib",
          "$values": []
        },
        "Issues": null
      },
      {
        "$id": "229",
        "$type": "ModelMaker.GroupNode, ModelMaker",
        "TabOrHeaderColour": "",
        "Comment": "",
        "NameOfGroup": null,
        "YPosition": 0,
        "Folded": false,
        "Font": null,
        "Children": {
          "$type": "ModelMaker.GroupNodeChildCollection, ModelMaker",
          "$values": [
            {
              "$id": "230",
              "$type": "ModelMaker.GroupNode, ModelMaker",
              "TabOrHeaderColour": "",
              "Comment": "",
              "NameOfGroup": "Other wholesale items",
              "YPosition": 0,
              "Folded": false,
              "Font": null,
              "Children": {
                "$type": "ModelMaker.GroupNodeChildCollection, ModelMaker",
                "$values": [
                  {
                    "$id": "231",
                    "$type": "ModelMaker.VariableNode, ModelMaker",
                    "RowTotalDependent": null,
                    "PutCalculationOnReport": false,
                    "CalculateOnThisReport": null,
                    "PivotTableLink": null,
                    "ExcelNameName": "Pension_deficit_repair_allowance_PR19",
                    "ExcelNameNames": {
                      "$type": "ModelMakerEngine.ExcelNameDictionary, ModelMakerEngine",
                      "$values": []
                    },
                    "NumberFormatOverride": null,
                    "HasOpeningBalanceFlag": false,
                    "OpeningBalanceFlagAppliedName": "",
                    "Deletable": true,
                    "Comment": "",
                    "HasSwitchSignLine": false,
                    "SwitchSignForReport": false,
                    "MultipleInputValues": null,
                    "NonPrimaryInput": false,
                    "Max": "NaN",
                    "Min": "NaN",
                    "IsBalanceButNotCorkscrew": false,
                    "IsEditable": true,
                    "IsConstant": false,
                    "UniqueID": "30a65991-54d4-401e-b712-4015ed4c0cce",
                    "Dimensions": {
                      "$type": "ModelMakerEngine.MMDimensions, ModelMakerEngine",
                      "$values": []
                    },
                    "EquationOBXInternal": "[Pre-inflation pension deficit repair allowance PR19] * [CPIH factor]",
                    "NameOfGroup": "Other wholesale items",
                    "EquationToParse": "[Pre-inflation pension deficit repair allowance PR19] * [CPIH factor]",
                    "MostRecentExpectedUnitErrors": null,
                    "Units": {
                      "$id": "232",
                      "$type": "ModelMaker.Unit, ModelMaker",
                      "NumberFormatOverride": null,
                      "MatchAnything": false,
                      "ExternalRepresentation": "£m",
                      "ItemsOnTop": {
                        "$type": "System.Collections.Generic.List`1[[System.String, mscorlib]], mscorlib",
                        "$values": [
                          "£M"
                        ]
                      },
                      "ItemsOnBottom": {
                        "$type": "System.Collections.Generic.List`1[[System.String, mscorlib]], mscorlib",
                        "$values": []
                      },
                      "IsCurrency": true,
                      "ContainsSMU": false,
                      "IsDimensionless": false,
                      "InsertRowTotal": true,
                      "IgnoreWhenDeterminingExpectedUnits": false
                    },
                    "Name": "Pension deficit repair allowance PR19",
                    "ReportLines": {
                      "$type": "ModelMaker.UndoableCollection`1[[ModelMakerEngine.IReportLine, ModelMakerEngine]], ModelMaker.Undo",
                      "$values": []
                    },
                    "IsOpeningBalance": false,
                    "ExternalLinks": {
                      "$type": "UINext.Collections.DeepObservableCollection`1[[ExternalLinks.IExternalDataLink, ExternalLinks]], UINext",
                      "$values": []
                    },
                    "HasUnits": true,
                    "UnitsValid": true,
                    "UnitsErrorMessage": "",
                    "IgnoreUnitIssues": false,
                    "IsPlaceholder": false,
                    "StandardName": 0,
                    "IsStandardNode": false,
                    "WarnMessage": null,
                    "StandardDescription": null,
                    "HasStandardDescription": false,
                    "HasStandardName": false,
                    "OptimisationNodePair": null,
                    "IsOptimisationNode": false,
                    "Actuals": null,
                    "UDFCode": null,
                    "AssociatedOptimisationNodes": null,
                    "CustomNamedRange": null,
                    "IsRowTotal": false,
                    "YPosition": 0,
                    "Parent": {
                      "$ref": "1"
                    },
                    "Visible": true,
                    "Font": null,
                    "AllowIncomingLinks": true,
                    "AllowOutgoingLinks": true,
                    "IncomingLinks": {
                      "$type": "System.Collections.ObjectModel.Collection`1[[ModelMaker.MMLink, ModelMaker]], mscorlib",
                      "$values": []
                    },
                    "OutgoingLinks": {
                      "$type": "System.Collections.ObjectModel.Collection`1[[ModelMaker.MMLink, ModelMaker]], mscorlib",
                      "$values": []
                    },
                    "Issues": null
                  },
                  {
                    "$id": "233",
                    "$type": "ModelMaker.VariableNode, ModelMaker",
                    "RowTotalDependent": null,
                    "PutCalculationOnReport": false,
                    "CalculateOnThisReport": null,
                    "PivotTableLink": null,
                    "ExcelNameName": "Pre_adjustment_Pension_deficit_repair_allowance",
                    "ExcelNameNames": {
                      "$type": "ModelMakerEngine.ExcelNameDictionary, ModelMakerEngine",
                      "$values": []
                    },
                    "NumberFormatOverride": null,
                    "HasOpeningBalanceFlag": false,
                    "OpeningBalanceFlagAppliedName": "",
                    "Deletable": true,
                    "Comment": "",
                    "HasSwitchSignLine": false,
                    "SwitchSignForReport": false,
                    "MultipleInputValues": null,
                    "NonPrimaryInput": false,
                    "Max": "NaN",
                    "Min": "NaN",
                    "IsBalanceButNotCorkscrew": false,
                    "IsEditable": true,
                    "IsConstant": false,
                    "UniqueID": "a6a21e9d-279b-44e4-a500-efa8e0598a7c",
                    "Dimensions": {
                      "$type": "ModelMakerEngine.MMDimensions, ModelMakerEngine",
                      "$values": []
                    },
                    "EquationOBXInternal": "([Pension deficit repair allowance PR24] - [Pension deficit repair allowance PR19])/[Total number of households PR24] * [Units in a thousand]",
                    "NameOfGroup": "Other wholesale items",
                    "EquationToParse": "([Pension deficit repair allowance PR24] - [Pension deficit repair allowance PR19])/[Total number of households PR24] * [Units in a thousand]",
                    "MostRecentExpectedUnitErrors": null,
                    "Units": {
                      "$id": "234",
                      "$type": "ModelMaker.Unit, ModelMaker",
                      "NumberFormatOverride": null,
                      "MatchAnything": false,
                      "ExternalRepresentation": "£ / customer",
                      "ItemsOnTop": {
                        "$type": "System.Collections.Generic.List`1[[System.String, mscorlib]], mscorlib",
                        "$values": [
                          "£"
                        ]
                      },
                      "ItemsOnBottom": {
                        "$type": "System.Collections.Generic.List`1[[System.String, mscorlib]], mscorlib",
                        "$values": [
                          "CUSTOMER"
                        ]
                      },
                      "IsCurrency": true,
                      "ContainsSMU": false,
                      "IsDimensionless": false,
                      "InsertRowTotal": true,
                      "IgnoreWhenDeterminingExpectedUnits": false
                    },
                    "Name": "Pre-adjustment Pension deficit repair allowance",
                    "ReportLines": {
                      "$type": "ModelMaker.UndoableCollection`1[[ModelMakerEngine.IReportLine, ModelMakerEngine]], ModelMaker.Undo",
                      "$values": []
                    },
                    "IsOpeningBalance": false,
                    "ExternalLinks": {
                      "$type": "UINext.Collections.DeepObservableCollection`1[[ExternalLinks.IExternalDataLink, ExternalLinks]], UINext",
                      "$values": []
                    },
                    "HasUnits": true,
                    "UnitsValid": false,
                    "UnitsErrorMessage": "Units should be £M * UNITS/000 CUSTOMERS,  but they are £ / customer",
                    "IgnoreUnitIssues": false,
                    "IsPlaceholder": false,
                    "StandardName": 0,
                    "IsStandardNode": false,
                    "WarnMessage": null,
                    "StandardDescription": null,
                    "HasStandardDescription": false,
                    "HasStandardName": false,
                    "OptimisationNodePair": null,
                    "IsOptimisationNode": false,
                    "Actuals": null,
                    "UDFCode": null,
                    "AssociatedOptimisationNodes": null,
                    "CustomNamedRange": null,
                    "IsRowTotal": false,
                    "YPosition": 1,
                    "Parent": {
                      "$ref": "1"
                    },
                    "Visible": true,
                    "Font": null,
                    "AllowIncomingLinks": true,
                    "AllowOutgoingLinks": true,
                    "IncomingLinks": {
                      "$type": "System.Collections.ObjectModel.Collection`1[[ModelMaker.MMLink, ModelMaker]], mscorlib",
                      "$values": []
                    },
                    "OutgoingLinks": {
                      "$type": "System.Collections.ObjectModel.Collection`1[[ModelMaker.MMLink, ModelMaker]], mscorlib",
                      "$values": []
                    },
                    "Issues": null
                  },
                  {
                    "$ref": "221"
                  }
                ]
              },
              "AllowAddChildren": true,
              "AllowRemoveChildren": true,
              "IsImported": false,
              "IsChecksGroup": false,
              "IsAlertsGroup": false,
              "IsChecksAndAlertsGroup": false,
              "IsUnallocatedGroup": false,
              "IsInputsGroup": false,
              "IsFlag": false,
              "IsTimeAndFlagsGroup": false,
              "DimensionsAcross": {
                "$type": "ModelMakerEngine.MMDimensions, ModelMakerEngine",
                "$values": []
              },
              "TimeAxis": 0,
              "IndexInParent": -1,
              "Name": "Pension deficit repair allowance",
              "Parent": {
                "$ref": "1"
              },
              "Visible": true,
              "ToolTip": "",
              "OpeningBalanceFlagAppliedName": "",
              "AllowIncomingLinks": false,
              "AllowOutgoingLinks": false,
              "IncomingLinks": {
                "$type": "System.Collections.ObjectModel.Collection`1[[ModelMaker.MMLink, ModelMaker]], mscorlib",
                "$values": []
              },
              "OutgoingLinks": {
                "$type": "System.Collections.ObjectModel.Collection`1[[ModelMaker.MMLink, ModelMaker]], mscorlib",
                "$values": []
              },
              "Deletable": true,
              "Issues": null
            },
            {
              "$id": "235",
              "$type": "ModelMaker.GroupNode, ModelMaker",
              "TabOrHeaderColour": "",
              "Comment": "",
              "NameOfGroup": "Other wholesale items",
              "YPosition": 1,
              "Folded": false,
              "Font": null,
              "Children": {
                "$type": "ModelMaker.GroupNodeChildCollection, ModelMaker",
                "$values": [
                  {
                    "$id": "236",
                    "$type": "ModelMaker.VariableNode, ModelMaker",
                    "RowTotalDependent": null,
                    "PutCalculationOnReport": false,
                    "CalculateOnThisReport": null,
                    "PivotTableLink": null,
                    "ExcelNameName": "Tax_PR19",
                    "ExcelNameNames": {
                      "$type": "ModelMakerEngine.ExcelNameDictionary, ModelMakerEngine",
                      "$values": []
                    },
                    "NumberFormatOverride": null,
                    "HasOpeningBalanceFlag": false,
                    "OpeningBalanceFlagAppliedName": "",
                    "Deletable": true,
                    "Comment": "",
                    "HasSwitchSignLine": false,
                    "SwitchSignForReport": false,
                    "MultipleInputValues": null,
                    "NonPrimaryInput": false,
                    "Max": "NaN",
                    "Min": "NaN",
                    "IsBalanceButNotCorkscrew": false,
                    "IsEditable": true,
                    "IsConstant": false,
                    "UniqueID": "559c26d2-ce7c-4397-bad1-77e8809fc562",
                    "Dimensions": {
                      "$type": "ModelMakerEngine.MMDimensions, ModelMakerEngine",
                      "$values": []
                    },
                    "EquationOBXInternal": "[Pre-inflation tax PR19] * [CPIH factor]",
                    "NameOfGroup": "Other wholesale items",
                    "EquationToParse": "[Pre-inflation tax PR19] * [CPIH factor]",
                    "MostRecentExpectedUnitErrors": null,
                    "Units": {
                      "$id": "237",
                      "$type": "ModelMaker.Unit, ModelMaker",
                      "NumberFormatOverride": null,
                      "MatchAnything": false,
                      "ExternalRepresentation": "£m",
                      "ItemsOnTop": {
                        "$type": "System.Collections.Generic.List`1[[System.String, mscorlib]], mscorlib",
                        "$values": [
                          "£M"
                        ]
                      },
                      "ItemsOnBottom": {
                        "$type": "System.Collections.Generic.List`1[[System.String, mscorlib]], mscorlib",
                        "$values": []
                      },
                      "IsCurrency": true,
                      "ContainsSMU": false,
                      "IsDimensionless": false,
                      "InsertRowTotal": true,
                      "IgnoreWhenDeterminingExpectedUnits": false
                    },
                    "Name": "Tax PR19",
                    "ReportLines": {
                      "$type": "ModelMaker.UndoableCollection`1[[ModelMakerEngine.IReportLine, ModelMakerEngine]], ModelMaker.Undo",
                      "$values": []
                    },
                    "IsOpeningBalance": false,
                    "ExternalLinks": {
                      "$type": "UINext.Collections.DeepObservableCollection`1[[ExternalLinks.IExternalDataLink, ExternalLinks]], UINext",
                      "$values": []
                    },
                    "HasUnits": true,
                    "UnitsValid": true,
                    "UnitsErrorMessage": "",
                    "IgnoreUnitIssues": false,
                    "IsPlaceholder": false,
                    "StandardName": 0,
                    "IsStandardNode": false,
                    "WarnMessage": null,
                    "StandardDescription": null,
                    "HasStandardDescription": false,
                    "HasStandardName": false,
                    "OptimisationNodePair": null,
                    "IsOptimisationNode": false,
                    "Actuals": null,
                    "UDFCode": null,
                    "AssociatedOptimisationNodes": null,
                    "CustomNamedRange": null,
                    "IsRowTotal": false,
                    "YPosition": 0,
                    "Parent": {
                      "$ref": "1"
                    },
                    "Visible": true,
                    "Font": null,
                    "AllowIncomingLinks": true,
                    "AllowOutgoingLinks": true,
                    "IncomingLinks": {
                      "$type": "System.Collections.ObjectModel.Collection`1[[ModelMaker.MMLink, ModelMaker]], mscorlib",
                      "$values": []
                    },
                    "OutgoingLinks": {
                      "$type": "System.Collections.ObjectModel.Collection`1[[ModelMaker.MMLink, ModelMaker]], mscorlib",
                      "$values": []
                    },
                    "Issues": null
                  },
                  {
                    "$id": "238",
                    "$type": "ModelMaker.VariableNode, ModelMaker",
                    "RowTotalDependent": null,
                    "PutCalculationOnReport": false,
                    "CalculateOnThisReport": null,
                    "PivotTableLink": null,
                    "ExcelNameName": "Pre_adjustment_tax",
                    "ExcelNameNames": {
                      "$type": "ModelMakerEngine.ExcelNameDictionary, ModelMakerEngine",
                      "$values": []
                    },
                    "NumberFormatOverride": null,
                    "HasOpeningBalanceFlag": false,
                    "OpeningBalanceFlagAppliedName": "",
                    "Deletable": true,
                    "Comment": "",
                    "HasSwitchSignLine": false,
                    "SwitchSignForReport": false,
                    "MultipleInputValues": null,
                    "NonPrimaryInput": false,
                    "Max": "NaN",
                    "Min": "NaN",
                    "IsBalanceButNotCorkscrew": false,
                    "IsEditable": true,
                    "IsConstant": false,
                    "UniqueID": "876bc182-ec94-482a-ae73-24e6340b7e11",
                    "Dimensions": {
                      "$type": "ModelMakerEngine.MMDimensions, ModelMakerEngine",
                      "$values": []
                    },
                    "EquationOBXInternal": "([Tax PR24] - [Tax PR19])/[Total number of households PR24] * [Units in a thousand]",
                    "NameOfGroup": "Other wholesale items",
                    "EquationToParse": "([Tax PR24] - [Tax PR19])/[Total number of households PR24] * [Units in a thousand]",
                    "MostRecentExpectedUnitErrors": null,
                    "Units": {
                      "$id": "239",
                      "$type": "ModelMaker.Unit, ModelMaker",
                      "NumberFormatOverride": null,
                      "MatchAnything": false,
                      "ExternalRepresentation": "£ / customer",
                      "ItemsOnTop": {
                        "$type": "System.Collections.Generic.List`1[[System.String, mscorlib]], mscorlib",
                        "$values": [
                          "£"
                        ]
                      },
                      "ItemsOnBottom": {
                        "$type": "System.Collections.Generic.List`1[[System.String, mscorlib]], mscorlib",
                        "$values": [
                          "CUSTOMER"
                        ]
                      },
                      "IsCurrency": true,
                      "ContainsSMU": false,
                      "IsDimensionless": false,
                      "InsertRowTotal": true,
                      "IgnoreWhenDeterminingExpectedUnits": false
                    },
                    "Name": "Pre-adjustment tax",
                    "ReportLines": {
                      "$type": "ModelMaker.UndoableCollection`1[[ModelMakerEngine.IReportLine, ModelMakerEngine]], ModelMaker.Undo",
                      "$values": []
                    },
                    "IsOpeningBalance": false,
                    "ExternalLinks": {
                      "$type": "UINext.Collections.DeepObservableCollection`1[[ExternalLinks.IExternalDataLink, ExternalLinks]], UINext",
                      "$values": []
                    },
                    "HasUnits": true,
                    "UnitsValid": false,
                    "UnitsErrorMessage": "Units should be £M * UNITS/000 CUSTOMERS,  but they are £ / customer",
                    "IgnoreUnitIssues": false,
                    "IsPlaceholder": false,
                    "StandardName": 0,
                    "IsStandardNode": false,
                    "WarnMessage": null,
                    "StandardDescription": null,
                    "HasStandardDescription": false,
                    "HasStandardName": false,
                    "OptimisationNodePair": null,
                    "IsOptimisationNode": false,
                    "Actuals": null,
                    "UDFCode": null,
                    "AssociatedOptimisationNodes": null,
                    "CustomNamedRange": null,
                    "IsRowTotal": false,
                    "YPosition": 1,
                    "Parent": {
                      "$ref": "1"
                    },
                    "Visible": true,
                    "Font": null,
                    "AllowIncomingLinks": true,
                    "AllowOutgoingLinks": true,
                    "IncomingLinks": {
                      "$type": "System.Collections.ObjectModel.Collection`1[[ModelMaker.MMLink, ModelMaker]], mscorlib",
                      "$values": []
                    },
                    "OutgoingLinks": {
                      "$type": "System.Collections.ObjectModel.Collection`1[[ModelMaker.MMLink, ModelMaker]], mscorlib",
                      "$values": []
                    },
                    "Issues": null
                  },
                  {
                    "$ref": "223"
                  }
                ]
              },
              "AllowAddChildren": true,
              "AllowRemoveChildren": true,
              "IsImported": false,
              "IsChecksGroup": false,
              "IsAlertsGroup": false,
              "IsChecksAndAlertsGroup": false,
              "IsUnallocatedGroup": false,
              "IsInputsGroup": false,
              "IsFlag": false,
              "IsTimeAndFlagsGroup": false,
              "DimensionsAcross": {
                "$type": "ModelMakerEngine.MMDimensions, ModelMakerEngine",
                "$values": []
              },
              "TimeAxis": 0,
              "IndexInParent": -1,
              "Name": "Tax",
              "Parent": {
                "$ref": "1"
              },
              "Visible": true,
              "ToolTip": "",
              "OpeningBalanceFlagAppliedName": "",
              "AllowIncomingLinks": false,
              "AllowOutgoingLinks": false,
              "IncomingLinks": {
                "$type": "System.Collections.ObjectModel.Collection`1[[ModelMaker.MMLink, ModelMaker]], mscorlib",
                "$values": []
              },
              "OutgoingLinks": {
                "$type": "System.Collections.ObjectModel.Collection`1[[ModelMaker.MMLink, ModelMaker]], mscorlib",
                "$values": []
              },
              "Deletable": true,
              "Issues": null
            },
            {
              "$id": "240",
              "$type": "ModelMaker.GroupNode, ModelMaker",
              "TabOrHeaderColour": "",
              "Comment": "",
              "NameOfGroup": "Other wholesale items",
              "YPosition": 2,
              "Folded": false,
              "Font": null,
              "Children": {
                "$type": "ModelMaker.GroupNodeChildCollection, ModelMaker",
                "$values": [
                  {
                    "$id": "241",
                    "$type": "ModelMaker.VariableNode, ModelMaker",
                    "RowTotalDependent": null,
                    "PutCalculationOnReport": false,
                    "CalculateOnThisReport": null,
                    "PivotTableLink": null,
                    "ExcelNameName": "Revenue_profiling_PR19",
                    "ExcelNameNames": {
                      "$type": "ModelMakerEngine.ExcelNameDictionary, ModelMakerEngine",
                      "$values": []
                    },
                    "NumberFormatOverride": null,
                    "HasOpeningBalanceFlag": false,
                    "OpeningBalanceFlagAppliedName": "",
                    "Deletable": true,
                    "Comment": "",
                    "HasSwitchSignLine": false,
                    "SwitchSignForReport": false,
                    "MultipleInputValues": null,
                    "NonPrimaryInput": false,
                    "Max": "NaN",
                    "Min": "NaN",
                    "IsBalanceButNotCorkscrew": false,
                    "IsEditable": true,
                    "IsConstant": false,
                    "UniqueID": "4b9565e4-f4b2-4760-b7d5-5a26f77158aa",
                    "Dimensions": {
                      "$type": "ModelMakerEngine.MMDimensions, ModelMakerEngine",
                      "$values": []
                    },
                    "EquationOBXInternal": "[Pre-inflation revenue profiling PR19] * [CPIH factor]",
                    "NameOfGroup": "Other wholesale items.Revenue profiling",
                    "EquationToParse": "[Pre-inflation revenue profiling PR19] * [CPIH factor]",
                    "MostRecentExpectedUnitErrors": null,
                    "Units": {
                      "$id": "242",
                      "$type": "ModelMaker.Unit, ModelMaker",
                      "NumberFormatOverride": null,
                      "MatchAnything": false,
                      "ExternalRepresentation": "£m",
                      "ItemsOnTop": {
                        "$type": "System.Collections.Generic.List`1[[System.String, mscorlib]], mscorlib",
                        "$values": [
                          "£M"
                        ]
                      },
                      "ItemsOnBottom": {
                        "$type": "System.Collections.Generic.List`1[[System.String, mscorlib]], mscorlib",
                        "$values": []
                      },
                      "IsCurrency": true,
                      "ContainsSMU": false,
                      "IsDimensionless": false,
                      "InsertRowTotal": true,
                      "IgnoreWhenDeterminingExpectedUnits": false
                    },
                    "Name": "Revenue profiling PR19",
                    "ReportLines": {
                      "$type": "ModelMaker.UndoableCollection`1[[ModelMakerEngine.IReportLine, ModelMakerEngine]], ModelMaker.Undo",
                      "$values": []
                    },
                    "IsOpeningBalance": false,
                    "ExternalLinks": {
                      "$type": "UINext.Collections.DeepObservableCollection`1[[ExternalLinks.IExternalDataLink, ExternalLinks]], UINext",
                      "$values": []
                    },
                    "HasUnits": true,
                    "UnitsValid": true,
                    "UnitsErrorMessage": "",
                    "IgnoreUnitIssues": false,
                    "IsPlaceholder": false,
                    "StandardName": 0,
                    "IsStandardNode": false,
                    "WarnMessage": null,
                    "StandardDescription": null,
                    "HasStandardDescription": false,
                    "HasStandardName": false,
                    "OptimisationNodePair": null,
                    "IsOptimisationNode": false,
                    "Actuals": null,
                    "UDFCode": null,
                    "AssociatedOptimisationNodes": null,
                    "CustomNamedRange": null,
                    "IsRowTotal": false,
                    "YPosition": 0,
                    "Parent": {
                      "$ref": "1"
                    },
                    "Visible": true,
                    "Font": null,
                    "AllowIncomingLinks": true,
                    "AllowOutgoingLinks": true,
                    "IncomingLinks": {
                      "$type": "System.Collections.ObjectModel.Collection`1[[ModelMaker.MMLink, ModelMaker]], mscorlib",
                      "$values": []
                    },
                    "OutgoingLinks": {
                      "$type": "System.Collections.ObjectModel.Collection`1[[ModelMaker.MMLink, ModelMaker]], mscorlib",
                      "$values": []
                    },
                    "Issues": null
                  },
                  {
                    "$id": "243",
                    "$type": "ModelMaker.VariableNode, ModelMaker",
                    "RowTotalDependent": null,
                    "PutCalculationOnReport": false,
                    "CalculateOnThisReport": null,
                    "PivotTableLink": null,
                    "ExcelNameName": "Pre_adjustment_revenue_profiling",
                    "ExcelNameNames": {
                      "$type": "ModelMakerEngine.ExcelNameDictionary, ModelMakerEngine",
                      "$values": []
                    },
                    "NumberFormatOverride": null,
                    "HasOpeningBalanceFlag": false,
                    "OpeningBalanceFlagAppliedName": "",
                    "Deletable": true,
                    "Comment": "",
                    "HasSwitchSignLine": false,
                    "SwitchSignForReport": false,
                    "MultipleInputValues": null,
                    "NonPrimaryInput": false,
                    "Max": "NaN",
                    "Min": "NaN",
                    "IsBalanceButNotCorkscrew": false,
                    "IsEditable": true,
                    "IsConstant": false,
                    "UniqueID": "f922a479-cb32-42c4-81eb-e551998b257a",
                    "Dimensions": {
                      "$type": "ModelMakerEngine.MMDimensions, ModelMakerEngine",
                      "$values": []
                    },
                    "EquationOBXInternal": "([Revenue profiling PR24] - [Revenue profiling PR19])/[Total number of households PR24] * [Units in a thousand]",
                    "NameOfGroup": "Other wholesale items.Revenue profiling",
                    "EquationToParse": "([Revenue profiling PR24] - [Revenue profiling PR19])/[Total number of households PR24] * [Units in a thousand]",
                    "MostRecentExpectedUnitErrors": null,
                    "Units": {
                      "$id": "244",
                      "$type": "ModelMaker.Unit, ModelMaker",
                      "NumberFormatOverride": null,
                      "MatchAnything": false,
                      "ExternalRepresentation": "£ / customer",
                      "ItemsOnTop": {
                        "$type": "System.Collections.Generic.List`1[[System.String, mscorlib]], mscorlib",
                        "$values": [
                          "£"
                        ]
                      },
                      "ItemsOnBottom": {
                        "$type": "System.Collections.Generic.List`1[[System.String, mscorlib]], mscorlib",
                        "$values": [
                          "CUSTOMER"
                        ]
                      },
                      "IsCurrency": true,
                      "ContainsSMU": false,
                      "IsDimensionless": false,
                      "InsertRowTotal": true,
                      "IgnoreWhenDeterminingExpectedUnits": false
                    },
                    "Name": "Pre-adjustment revenue profiling",
                    "ReportLines": {
                      "$type": "ModelMaker.UndoableCollection`1[[ModelMakerEngine.IReportLine, ModelMakerEngine]], ModelMaker.Undo",
                      "$values": []
                    },
                    "IsOpeningBalance": false,
                    "ExternalLinks": {
                      "$type": "UINext.Collections.DeepObservableCollection`1[[ExternalLinks.IExternalDataLink, ExternalLinks]], UINext",
                      "$values": []
                    },
                    "HasUnits": true,
                    "UnitsValid": false,
                    "UnitsErrorMessage": "Units should be £M * UNITS/000 CUSTOMERS,  but they are £ / customer",
                    "IgnoreUnitIssues": false,
                    "IsPlaceholder": false,
                    "StandardName": 0,
                    "IsStandardNode": false,
                    "WarnMessage": null,
                    "StandardDescription": null,
                    "HasStandardDescription": false,
                    "HasStandardName": false,
                    "OptimisationNodePair": null,
                    "IsOptimisationNode": false,
                    "Actuals": null,
                    "UDFCode": null,
                    "AssociatedOptimisationNodes": null,
                    "CustomNamedRange": null,
                    "IsRowTotal": false,
                    "YPosition": 1,
                    "Parent": {
                      "$ref": "1"
                    },
                    "Visible": true,
                    "Font": null,
                    "AllowIncomingLinks": true,
                    "AllowOutgoingLinks": true,
                    "IncomingLinks": {
                      "$type": "System.Collections.ObjectModel.Collection`1[[ModelMaker.MMLink, ModelMaker]], mscorlib",
                      "$values": []
                    },
                    "OutgoingLinks": {
                      "$type": "System.Collections.ObjectModel.Collection`1[[ModelMaker.MMLink, ModelMaker]], mscorlib",
                      "$values": []
                    },
                    "Issues": null
                  },
                  {
                    "$ref": "225"
                  }
                ]
              },
              "AllowAddChildren": true,
              "AllowRemoveChildren": true,
              "IsImported": false,
              "IsChecksGroup": false,
              "IsAlertsGroup": false,
              "IsChecksAndAlertsGroup": false,
              "IsUnallocatedGroup": false,
              "IsInputsGroup": false,
              "IsFlag": false,
              "IsTimeAndFlagsGroup": false,
              "DimensionsAcross": {
                "$type": "ModelMakerEngine.MMDimensions, ModelMakerEngine",
                "$values": []
              },
              "TimeAxis": 0,
              "IndexInParent": -1,
              "Name": "Revenue profiling",
              "Parent": {
                "$ref": "1"
              },
              "Visible": true,
              "ToolTip": "",
              "OpeningBalanceFlagAppliedName": "",
              "AllowIncomingLinks": false,
              "AllowOutgoingLinks": false,
              "IncomingLinks": {
                "$type": "System.Collections.ObjectModel.Collection`1[[ModelMaker.MMLink, ModelMaker]], mscorlib",
                "$values": []
              },
              "OutgoingLinks": {
                "$type": "System.Collections.ObjectModel.Collection`1[[ModelMaker.MMLink, ModelMaker]], mscorlib",
                "$values": []
              },
              "Deletable": true,
              "Issues": null
            },
            {
              "$id": "245",
              "$type": "ModelMaker.GroupNode, ModelMaker",
              "TabOrHeaderColour": "",
              "Comment": "",
              "NameOfGroup": "Other wholesale items",
              "YPosition": 3,
              "Folded": false,
              "Font": null,
              "Children": {
                "$type": "ModelMaker.GroupNodeChildCollection, ModelMaker",
                "$values": [
                  {
                    "$ref": "171"
                  },
                  {
                    "$ref": "227"
                  }
                ]
              },
              "AllowAddChildren": true,
              "AllowRemoveChildren": true,
              "IsImported": false,
              "IsChecksGroup": false,
              "IsAlertsGroup": false,
              "IsChecksAndAlertsGroup": false,
              "IsUnallocatedGroup": false,
              "IsInputsGroup": false,
              "IsFlag": false,
              "IsTimeAndFlagsGroup": false,
              "DimensionsAcross": {
                "$type": "ModelMakerEngine.MMDimensions, ModelMakerEngine",
                "$values": []
              },
              "TimeAxis": 0,
              "IndexInParent": -1,
              "Name": "Other",
              "Parent": {
                "$ref": "1"
              },
              "Visible": true,
              "ToolTip": "",
              "OpeningBalanceFlagAppliedName": "",
              "AllowIncomingLinks": false,
              "AllowOutgoingLinks": false,
              "IncomingLinks": {
                "$type": "System.Collections.ObjectModel.Collection`1[[ModelMaker.MMLink, ModelMaker]], mscorlib",
                "$values": []
              },
              "OutgoingLinks": {
                "$type": "System.Collections.ObjectModel.Collection`1[[ModelMaker.MMLink, ModelMaker]], mscorlib",
                "$values": []
              },
              "Deletable": true,
              "Issues": null
            }
          ]
        },
        "AllowAddChildren": true,
        "AllowRemoveChildren": true,
        "IsImported": false,
        "IsChecksGroup": false,
        "IsAlertsGroup": false,
        "IsChecksAndAlertsGroup": false,
        "IsUnallocatedGroup": false,
        "IsInputsGroup": false,
        "IsFlag": false,
        "IsTimeAndFlagsGroup": false,
        "DimensionsAcross": {
          "$type": "ModelMakerEngine.MMDimensions, ModelMakerEngine",
          "$values": []
        },
        "TimeAxis": 0,
        "IndexInParent": 7,
        "Name": "Other wholesale items",
        "Parent": {
          "$ref": "1"
        },
        "Visible": true,
        "ToolTip": "",
        "OpeningBalanceFlagAppliedName": "",
        "AllowIncomingLinks": false,
        "AllowOutgoingLinks": false,
        "IncomingLinks": {
          "$type": "System.Collections.ObjectModel.Collection`1[[ModelMaker.MMLink, ModelMaker]], mscorlib",
          "$values": []
        },
        "OutgoingLinks": {
          "$type": "System.Collections.ObjectModel.Collection`1[[ModelMaker.MMLink, ModelMaker]], mscorlib",
          "$values": []
        },
        "Deletable": true,
        "Issues": null
      },
      {
        "$ref": "233"
      },
      {
        "$ref": "59"
      },
      {
        "$ref": "231"
      },
      {
        "$ref": "57"
      },
      {
        "$ref": "238"
      },
      {
        "$ref": "63"
      },
      {
        "$ref": "236"
      },
      {
        "$ref": "61"
      },
      {
        "$ref": "230"
      },
      {
        "$ref": "235"
      },
      {
        "$ref": "243"
      },
      {
        "$ref": "240"
      },
      {
        "$ref": "68"
      },
      {
        "$ref": "56"
      },
      {
        "$ref": "241"
      },
      {
        "$ref": "65"
      },
      {
        "$id": "246",
        "$type": "ModelMaker.GroupNode, ModelMaker",
        "TabOrHeaderColour": "",
        "Comment": "",
        "NameOfGroup": null,
        "YPosition": 0,
        "Folded": false,
        "Font": null,
        "Children": {
          "$type": "ModelMaker.GroupNodeChildCollection, ModelMaker",
          "$values": [
            {
              "$id": "247",
              "$type": "ModelMaker.VariableNode, ModelMaker",
              "RowTotalDependent": null,
              "PutCalculationOnReport": false,
              "CalculateOnThisReport": null,
              "PivotTableLink": null,
              "ExcelNameName": "Average_RCV_PR19",
              "ExcelNameNames": {
                "$type": "ModelMakerEngine.ExcelNameDictionary, ModelMakerEngine",
                "$values": []
              },
              "NumberFormatOverride": null,
              "HasOpeningBalanceFlag": false,
              "OpeningBalanceFlagAppliedName": "",
              "Deletable": true,
              "Comment": "",
              "HasSwitchSignLine": false,
              "SwitchSignForReport": false,
              "MultipleInputValues": null,
              "NonPrimaryInput": false,
              "Max": "NaN",
              "Min": "NaN",
              "IsBalanceButNotCorkscrew": false,
              "IsEditable": true,
              "IsConstant": false,
              "UniqueID": "baf93b2b-a8aa-4d17-a442-f622d34b7fda",
              "Dimensions": {
                "$type": "ModelMakerEngine.MMDimensions, ModelMakerEngine",
                "$values": []
              },
              "EquationOBXInternal": "[Pre-inflation average RCV PR19] * [CPIH factor]",
              "NameOfGroup": "RCV",
              "EquationToParse": "[Pre-inflation average RCV PR19] * [CPIH factor]",
              "MostRecentExpectedUnitErrors": null,
              "Units": {
                "$id": "248",
                "$type": "ModelMaker.Unit, ModelMaker",
                "NumberFormatOverride": null,
                "MatchAnything": false,
                "ExternalRepresentation": "£m",
                "ItemsOnTop": {
                  "$type": "System.Collections.Generic.List`1[[System.String, mscorlib]], mscorlib",
                  "$values": [
                    "£M"
                  ]
                },
                "ItemsOnBottom": {
                  "$type": "System.Collections.Generic.List`1[[System.String, mscorlib]], mscorlib",
                  "$values": []
                },
                "IsCurrency": true,
                "ContainsSMU": false,
                "IsDimensionless": false,
                "InsertRowTotal": true,
                "IgnoreWhenDeterminingExpectedUnits": false
              },
              "Name": "Average RCV PR19",
              "ReportLines": {
                "$type": "ModelMaker.UndoableCollection`1[[ModelMakerEngine.IReportLine, ModelMakerEngine]], ModelMaker.Undo",
                "$values": []
              },
              "IsOpeningBalance": false,
              "ExternalLinks": {
                "$type": "UINext.Collections.DeepObservableCollection`1[[ExternalLinks.IExternalDataLink, ExternalLinks]], UINext",
                "$values": []
              },
              "HasUnits": true,
              "UnitsValid": true,
              "UnitsErrorMessage": "",
              "IgnoreUnitIssues": false,
              "IsPlaceholder": false,
              "StandardName": 0,
              "IsStandardNode": false,
              "WarnMessage": null,
              "StandardDescription": null,
              "HasStandardDescription": false,
              "HasStandardName": false,
              "OptimisationNodePair": null,
              "IsOptimisationNode": false,
              "Actuals": null,
              "UDFCode": null,
              "AssociatedOptimisationNodes": null,
              "CustomNamedRange": null,
              "IsRowTotal": false,
              "YPosition": 0,
              "Parent": {
                "$ref": "1"
              },
              "Visible": true,
              "Font": null,
              "AllowIncomingLinks": true,
              "AllowOutgoingLinks": true,
              "IncomingLinks": {
                "$type": "System.Collections.ObjectModel.Collection`1[[ModelMaker.MMLink, ModelMaker]], mscorlib",
                "$values": []
              },
              "OutgoingLinks": {
                "$type": "System.Collections.ObjectModel.Collection`1[[ModelMaker.MMLink, ModelMaker]], mscorlib",
                "$values": []
              },
              "Issues": null
            },
            {
              "$id": "249",
              "$type": "ModelMaker.VariableNode, ModelMaker",
              "RowTotalDependent": null,
              "PutCalculationOnReport": false,
              "CalculateOnThisReport": null,
              "PivotTableLink": null,
              "ExcelNameName": "Run_off_PR19",
              "ExcelNameNames": {
                "$type": "ModelMakerEngine.ExcelNameDictionary, ModelMakerEngine",
                "$values": []
              },
              "NumberFormatOverride": null,
              "HasOpeningBalanceFlag": false,
              "OpeningBalanceFlagAppliedName": "",
              "Deletable": true,
              "Comment": "",
              "HasSwitchSignLine": false,
              "SwitchSignForReport": false,
              "MultipleInputValues": null,
              "NonPrimaryInput": false,
              "Max": "NaN",
              "Min": "NaN",
              "IsBalanceButNotCorkscrew": false,
              "IsEditable": true,
              "IsConstant": false,
              "UniqueID": "78182dc8-f7df-4cc4-9097-80e368d98640",
              "Dimensions": {
                "$type": "ModelMakerEngine.MMDimensions, ModelMakerEngine",
                "$values": []
              },
              "EquationOBXInternal": "[Pre-inflation run off PR19] * [CPIH factor]",
              "NameOfGroup": "RCV",
              "EquationToParse": "[Pre-inflation run off PR19] * [CPIH factor]",
              "MostRecentExpectedUnitErrors": null,
              "Units": {
                "$id": "250",
                "$type": "ModelMaker.Unit, ModelMaker",
                "NumberFormatOverride": null,
                "MatchAnything": false,
                "ExternalRepresentation": "£m",
                "ItemsOnTop": {
                  "$type": "System.Collections.Generic.List`1[[System.String, mscorlib]], mscorlib",
                  "$values": [
                    "£M"
                  ]
                },
                "ItemsOnBottom": {
                  "$type": "System.Collections.Generic.List`1[[System.String, mscorlib]], mscorlib",
                  "$values": []
                },
                "IsCurrency": true,
                "ContainsSMU": false,
                "IsDimensionless": false,
                "InsertRowTotal": true,
                "IgnoreWhenDeterminingExpectedUnits": false
              },
              "Name": "Run off PR19",
              "ReportLines": {
                "$type": "ModelMaker.UndoableCollection`1[[ModelMakerEngine.IReportLine, ModelMakerEngine]], ModelMaker.Undo",
                "$values": []
              },
              "IsOpeningBalance": false,
              "ExternalLinks": {
                "$type": "UINext.Collections.DeepObservableCollection`1[[ExternalLinks.IExternalDataLink, ExternalLinks]], UINext",
                "$values": []
              },
              "HasUnits": true,
              "UnitsValid": true,
              "UnitsErrorMessage": "",
              "IgnoreUnitIssues": false,
              "IsPlaceholder": false,
              "StandardName": 0,
              "IsStandardNode": false,
              "WarnMessage": null,
              "StandardDescription": null,
              "HasStandardDescription": false,
              "HasStandardName": false,
              "OptimisationNodePair": null,
              "IsOptimisationNode": false,
              "Actuals": null,
              "UDFCode": null,
              "AssociatedOptimisationNodes": null,
              "CustomNamedRange": null,
              "IsRowTotal": false,
              "YPosition": 1,
              "Parent": {
                "$ref": "1"
              },
              "Visible": true,
              "Font": null,
              "AllowIncomingLinks": true,
              "AllowOutgoingLinks": true,
              "IncomingLinks": {
                "$type": "System.Collections.ObjectModel.Collection`1[[ModelMaker.MMLink, ModelMaker]], mscorlib",
                "$values": []
              },
              "OutgoingLinks": {
                "$type": "System.Collections.ObjectModel.Collection`1[[ModelMaker.MMLink, ModelMaker]], mscorlib",
                "$values": []
              },
              "Issues": null
            },
            {
              "$id": "251",
              "$type": "ModelMaker.VariableNode, ModelMaker",
              "RowTotalDependent": null,
              "PutCalculationOnReport": false,
              "CalculateOnThisReport": null,
              "PivotTableLink": null,
              "ExcelNameName": "Run_off_variance",
              "ExcelNameNames": {
                "$type": "ModelMakerEngine.ExcelNameDictionary, ModelMakerEngine",
                "$values": []
              },
              "NumberFormatOverride": null,
              "HasOpeningBalanceFlag": false,
              "OpeningBalanceFlagAppliedName": "",
              "Deletable": true,
              "Comment": "",
              "HasSwitchSignLine": false,
              "SwitchSignForReport": false,
              "MultipleInputValues": null,
              "NonPrimaryInput": false,
              "Max": "NaN",
              "Min": "NaN",
              "IsBalanceButNotCorkscrew": false,
              "IsEditable": true,
              "IsConstant": false,
              "UniqueID": "8dc3cca4-5f97-4026-b38a-ed2263fe0366",
              "Dimensions": {
                "$type": "ModelMakerEngine.MMDimensions, ModelMakerEngine",
                "$values": []
              },
              "EquationOBXInternal": "[Run off PR24] - [Run off PR19]",
              "NameOfGroup": "RCV",
              "EquationToParse": "[Run off PR24] - [Run off PR19]",
              "MostRecentExpectedUnitErrors": null,
              "Units": {
                "$id": "252",
                "$type": "ModelMaker.Unit, ModelMaker",
                "NumberFormatOverride": null,
                "MatchAnything": false,
                "ExternalRepresentation": "£m",
                "ItemsOnTop": {
                  "$type": "System.Collections.Generic.List`1[[System.String, mscorlib]], mscorlib",
                  "$values": [
                    "£M"
                  ]
                },
                "ItemsOnBottom": {
                  "$type": "System.Collections.Generic.List`1[[System.String, mscorlib]], mscorlib",
                  "$values": []
                },
                "IsCurrency": true,
                "ContainsSMU": false,
                "IsDimensionless": false,
                "InsertRowTotal": true,
                "IgnoreWhenDeterminingExpectedUnits": false
              },
              "Name": "Run off variance",
              "ReportLines": {
                "$type": "ModelMaker.UndoableCollection`1[[ModelMakerEngine.IReportLine, ModelMakerEngine]], ModelMaker.Undo",
                "$values": []
              },
              "IsOpeningBalance": false,
              "ExternalLinks": {
                "$type": "UINext.Collections.DeepObservableCollection`1[[ExternalLinks.IExternalDataLink, ExternalLinks]], UINext",
                "$values": []
              },
              "HasUnits": true,
              "UnitsValid": true,
              "UnitsErrorMessage": "",
              "IgnoreUnitIssues": false,
              "IsPlaceholder": false,
              "StandardName": 0,
              "IsStandardNode": false,
              "WarnMessage": null,
              "StandardDescription": null,
              "HasStandardDescription": false,
              "HasStandardName": false,
              "OptimisationNodePair": null,
              "IsOptimisationNode": false,
              "Actuals": null,
              "UDFCode": null,
              "AssociatedOptimisationNodes": null,
              "CustomNamedRange": null,
              "IsRowTotal": false,
              "YPosition": 2,
              "Parent": {
                "$ref": "1"
              },
              "Visible": true,
              "Font": null,
              "AllowIncomingLinks": true,
              "AllowOutgoingLinks": true,
              "IncomingLinks": {
                "$type": "System.Collections.ObjectModel.Collection`1[[ModelMaker.MMLink, ModelMaker]], mscorlib",
                "$values": []
              },
              "OutgoingLinks": {
                "$type": "System.Collections.ObjectModel.Collection`1[[ModelMaker.MMLink, ModelMaker]], mscorlib",
                "$values": []
              },
              "Issues": null
            },
            {
              "$id": "253",
              "$type": "ModelMaker.VariableNode, ModelMaker",
              "RowTotalDependent": null,
              "PutCalculationOnReport": false,
              "CalculateOnThisReport": null,
              "PivotTableLink": null,
              "ExcelNameName": "Effective_run_off_rate_PR19",
              "ExcelNameNames": {
                "$type": "ModelMakerEngine.ExcelNameDictionary, ModelMakerEngine",
                "$values": []
              },
              "NumberFormatOverride": null,
              "HasOpeningBalanceFlag": false,
              "OpeningBalanceFlagAppliedName": "",
              "Deletable": true,
              "Comment": "",
              "HasSwitchSignLine": false,
              "SwitchSignForReport": false,
              "MultipleInputValues": null,
              "NonPrimaryInput": false,
              "Max": "NaN",
              "Min": "NaN",
              "IsBalanceButNotCorkscrew": false,
              "IsEditable": true,
              "IsConstant": false,
              "UniqueID": "32c402f2-9cd2-4ae8-a9fd-4da2ff7213b0",
              "Dimensions": {
                "$type": "ModelMakerEngine.MMDimensions, ModelMakerEngine",
                "$values": []
              },
              "EquationOBXInternal": "[Run off PR19]/[Average RCV PR19]",
              "NameOfGroup": "RCV",
              "EquationToParse": "[Run off PR19]/[Average RCV PR19]",
              "MostRecentExpectedUnitErrors": null,
              "Units": {
                "$id": "254",
                "$type": "ModelMaker.Unit, ModelMaker",
                "NumberFormatOverride": null,
                "MatchAnything": false,
                "ExternalRepresentation": "%",
                "ItemsOnTop": {
                  "$type": "System.Collections.Generic.List`1[[System.String, mscorlib]], mscorlib",
                  "$values": []
                },
                "ItemsOnBottom": {
                  "$type": "System.Collections.Generic.List`1[[System.String, mscorlib]], mscorlib",
                  "$values": []
                },
                "IsCurrency": false,
                "ContainsSMU": false,
                "IsDimensionless": true,
                "InsertRowTotal": true,
                "IgnoreWhenDeterminingExpectedUnits": false
              },
              "Name": "Effective run off rate PR19",
              "ReportLines": {
                "$type": "ModelMaker.UndoableCollection`1[[ModelMakerEngine.IReportLine, ModelMakerEngine]], ModelMaker.Undo",
                "$values": []
              },
              "IsOpeningBalance": false,
              "ExternalLinks": {
                "$type": "UINext.Collections.DeepObservableCollection`1[[ExternalLinks.IExternalDataLink, ExternalLinks]], UINext",
                "$values": []
              },
              "HasUnits": true,
              "UnitsValid": true,
              "UnitsErrorMessage": "",
              "IgnoreUnitIssues": false,
              "IsPlaceholder": false,
              "StandardName": 0,
              "IsStandardNode": false,
              "WarnMessage": null,
              "StandardDescription": null,
              "HasStandardDescription": false,
              "HasStandardName": false,
              "OptimisationNodePair": null,
              "IsOptimisationNode": false,
              "Actuals": null,
              "UDFCode": null,
              "AssociatedOptimisationNodes": null,
              "CustomNamedRange": null,
              "IsRowTotal": false,
              "YPosition": 3,
              "Parent": {
                "$ref": "1"
              },
              "Visible": true,
              "Font": null,
              "AllowIncomingLinks": true,
              "AllowOutgoingLinks": true,
              "IncomingLinks": {
                "$type": "System.Collections.ObjectModel.Collection`1[[ModelMaker.MMLink, ModelMaker]], mscorlib",
                "$values": []
              },
              "OutgoingLinks": {
                "$type": "System.Collections.ObjectModel.Collection`1[[ModelMaker.MMLink, ModelMaker]], mscorlib",
                "$values": []
              },
              "Issues": null
            },
            {
              "$id": "255",
              "$type": "ModelMaker.VariableNode, ModelMaker",
              "RowTotalDependent": null,
              "PutCalculationOnReport": false,
              "CalculateOnThisReport": null,
              "PivotTableLink": null,
              "ExcelNameName": "Effective_run_off_rate_PR24",
              "ExcelNameNames": {
                "$type": "ModelMakerEngine.ExcelNameDictionary, ModelMakerEngine",
                "$values": []
              },
              "NumberFormatOverride": null,
              "HasOpeningBalanceFlag": false,
              "OpeningBalanceFlagAppliedName": "",
              "Deletable": true,
              "Comment": "",
              "HasSwitchSignLine": false,
              "SwitchSignForReport": false,
              "MultipleInputValues": null,
              "NonPrimaryInput": false,
              "Max": "NaN",
              "Min": "NaN",
              "IsBalanceButNotCorkscrew": false,
              "IsEditable": true,
              "IsConstant": false,
              "UniqueID": "fa9017a7-c3ef-443f-8e91-362851fa757c",
              "Dimensions": {
                "$type": "ModelMakerEngine.MMDimensions, ModelMakerEngine",
                "$values": []
              },
              "EquationOBXInternal": "[Run off PR24]/[Average RCV PR24]",
              "NameOfGroup": "RCV",
              "EquationToParse": "[Run off PR24]/[Average RCV PR24]",
              "MostRecentExpectedUnitErrors": null,
              "Units": {
                "$id": "256",
                "$type": "ModelMaker.Unit, ModelMaker",
                "NumberFormatOverride": null,
                "MatchAnything": false,
                "ExternalRepresentation": "%",
                "ItemsOnTop": {
                  "$type": "System.Collections.Generic.List`1[[System.String, mscorlib]], mscorlib",
                  "$values": []
                },
                "ItemsOnBottom": {
                  "$type": "System.Collections.Generic.List`1[[System.String, mscorlib]], mscorlib",
                  "$values": []
                },
                "IsCurrency": false,
                "ContainsSMU": false,
                "IsDimensionless": true,
                "InsertRowTotal": true,
                "IgnoreWhenDeterminingExpectedUnits": false
              },
              "Name": "Effective run off rate PR24",
              "ReportLines": {
                "$type": "ModelMaker.UndoableCollection`1[[ModelMakerEngine.IReportLine, ModelMakerEngine]], ModelMaker.Undo",
                "$values": []
              },
              "IsOpeningBalance": false,
              "ExternalLinks": {
                "$type": "UINext.Collections.DeepObservableCollection`1[[ExternalLinks.IExternalDataLink, ExternalLinks]], UINext",
                "$values": []
              },
              "HasUnits": true,
              "UnitsValid": true,
              "UnitsErrorMessage": "",
              "IgnoreUnitIssues": false,
              "IsPlaceholder": false,
              "StandardName": 0,
              "IsStandardNode": false,
              "WarnMessage": null,
              "StandardDescription": null,
              "HasStandardDescription": false,
              "HasStandardName": false,
              "OptimisationNodePair": null,
              "IsOptimisationNode": false,
              "Actuals": null,
              "UDFCode": null,
              "AssociatedOptimisationNodes": null,
              "CustomNamedRange": null,
              "IsRowTotal": false,
              "YPosition": 4,
              "Parent": {
                "$ref": "1"
              },
              "Visible": true,
              "Font": null,
              "AllowIncomingLinks": true,
              "AllowOutgoingLinks": true,
              "IncomingLinks": {
                "$type": "System.Collections.ObjectModel.Collection`1[[ModelMaker.MMLink, ModelMaker]], mscorlib",
                "$values": []
              },
              "OutgoingLinks": {
                "$type": "System.Collections.ObjectModel.Collection`1[[ModelMaker.MMLink, ModelMaker]], mscorlib",
                "$values": []
              },
              "Issues": null
            },
            {
              "$id": "257",
              "$type": "ModelMaker.VariableNode, ModelMaker",
              "RowTotalDependent": null,
              "PutCalculationOnReport": false,
              "CalculateOnThisReport": null,
              "PivotTableLink": null,
              "ExcelNameName": "Effective_run_off_rate_variance",
              "ExcelNameNames": {
                "$type": "ModelMakerEngine.ExcelNameDictionary, ModelMakerEngine",
                "$values": []
              },
              "NumberFormatOverride": null,
              "HasOpeningBalanceFlag": false,
              "OpeningBalanceFlagAppliedName": "",
              "Deletable": true,
              "Comment": "",
              "HasSwitchSignLine": false,
              "SwitchSignForReport": false,
              "MultipleInputValues": null,
              "NonPrimaryInput": false,
              "Max": "NaN",
              "Min": "NaN",
              "IsBalanceButNotCorkscrew": false,
              "IsEditable": true,
              "IsConstant": false,
              "UniqueID": "45480247-91b9-4b82-8a6b-fda677a39425",
              "Dimensions": {
                "$type": "ModelMakerEngine.MMDimensions, ModelMakerEngine",
                "$values": []
              },
              "EquationOBXInternal": "[Effective run off rate PR24] - [Effective run off rate PR19]",
              "NameOfGroup": "RCV",
              "EquationToParse": "[Effective run off rate PR24] - [Effective run off rate PR19]",
              "MostRecentExpectedUnitErrors": null,
              "Units": {
                "$id": "258",
                "$type": "ModelMaker.Unit, ModelMaker",
                "NumberFormatOverride": null,
                "MatchAnything": false,
                "ExternalRepresentation": "%",
                "ItemsOnTop": {
                  "$type": "System.Collections.Generic.List`1[[System.String, mscorlib]], mscorlib",
                  "$values": []
                },
                "ItemsOnBottom": {
                  "$type": "System.Collections.Generic.List`1[[System.String, mscorlib]], mscorlib",
                  "$values": []
                },
                "IsCurrency": false,
                "ContainsSMU": false,
                "IsDimensionless": true,
                "InsertRowTotal": true,
                "IgnoreWhenDeterminingExpectedUnits": false
              },
              "Name": "Effective run off rate variance",
              "ReportLines": {
                "$type": "ModelMaker.UndoableCollection`1[[ModelMakerEngine.IReportLine, ModelMakerEngine]], ModelMaker.Undo",
                "$values": []
              },
              "IsOpeningBalance": false,
              "ExternalLinks": {
                "$type": "UINext.Collections.DeepObservableCollection`1[[ExternalLinks.IExternalDataLink, ExternalLinks]], UINext",
                "$values": []
              },
              "HasUnits": true,
              "UnitsValid": true,
              "UnitsErrorMessage": "",
              "IgnoreUnitIssues": false,
              "IsPlaceholder": false,
              "StandardName": 0,
              "IsStandardNode": false,
              "WarnMessage": null,
              "StandardDescription": null,
              "HasStandardDescription": false,
              "HasStandardName": false,
              "OptimisationNodePair": null,
              "IsOptimisationNode": false,
              "Actuals": null,
              "UDFCode": null,
              "AssociatedOptimisationNodes": null,
              "CustomNamedRange": null,
              "IsRowTotal": false,
              "YPosition": 5,
              "Parent": {
                "$ref": "1"
              },
              "Visible": true,
              "Font": null,
              "AllowIncomingLinks": true,
              "AllowOutgoingLinks": true,
              "IncomingLinks": {
                "$type": "System.Collections.ObjectModel.Collection`1[[ModelMaker.MMLink, ModelMaker]], mscorlib",
                "$values": []
              },
              "OutgoingLinks": {
                "$type": "System.Collections.ObjectModel.Collection`1[[ModelMaker.MMLink, ModelMaker]], mscorlib",
                "$values": []
              },
              "Issues": null
            },
            {
              "$id": "259",
              "$type": "ModelMaker.VariableNode, ModelMaker",
              "RowTotalDependent": null,
              "PutCalculationOnReport": false,
              "CalculateOnThisReport": null,
              "PivotTableLink": null,
              "ExcelNameName": "Impact_of_run_off_rates",
              "ExcelNameNames": {
                "$type": "ModelMakerEngine.ExcelNameDictionary, ModelMakerEngine",
                "$values": []
              },
              "NumberFormatOverride": null,
              "HasOpeningBalanceFlag": false,
              "OpeningBalanceFlagAppliedName": "",
              "Deletable": true,
              "Comment": "",
              "HasSwitchSignLine": false,
              "SwitchSignForReport": false,
              "MultipleInputValues": null,
              "NonPrimaryInput": false,
              "Max": "NaN",
              "Min": "NaN",
              "IsBalanceButNotCorkscrew": false,
              "IsEditable": true,
              "IsConstant": false,
              "UniqueID": "3a54eccf-3aef-4f91-8f75-74888b029986",
              "Dimensions": {
                "$type": "ModelMakerEngine.MMDimensions, ModelMakerEngine",
                "$values": []
              },
              "EquationOBXInternal": "[Effective run off rate variance] * [Average RCV PR24]",
              "NameOfGroup": "RCV",
              "EquationToParse": "[Effective run off rate variance] * [Average RCV PR24]",
              "MostRecentExpectedUnitErrors": null,
              "Units": {
                "$id": "260",
                "$type": "ModelMaker.Unit, ModelMaker",
                "NumberFormatOverride": null,
                "MatchAnything": false,
                "ExternalRepresentation": "£m",
                "ItemsOnTop": {
                  "$type": "System.Collections.Generic.List`1[[System.String, mscorlib]], mscorlib",
                  "$values": [
                    "£M"
                  ]
                },
                "ItemsOnBottom": {
                  "$type": "System.Collections.Generic.List`1[[System.String, mscorlib]], mscorlib",
                  "$values": []
                },
                "IsCurrency": true,
                "ContainsSMU": false,
                "IsDimensionless": false,
                "InsertRowTotal": true,
                "IgnoreWhenDeterminingExpectedUnits": false
              },
              "Name": "Impact of run off rates",
              "ReportLines": {
                "$type": "ModelMaker.UndoableCollection`1[[ModelMakerEngine.IReportLine, ModelMakerEngine]], ModelMaker.Undo",
                "$values": []
              },
              "IsOpeningBalance": false,
              "ExternalLinks": {
                "$type": "UINext.Collections.DeepObservableCollection`1[[ExternalLinks.IExternalDataLink, ExternalLinks]], UINext",
                "$values": []
              },
              "HasUnits": true,
              "UnitsValid": true,
              "UnitsErrorMessage": "",
              "IgnoreUnitIssues": false,
              "IsPlaceholder": false,
              "StandardName": 0,
              "IsStandardNode": false,
              "WarnMessage": null,
              "StandardDescription": null,
              "HasStandardDescription": false,
              "HasStandardName": false,
              "OptimisationNodePair": null,
              "IsOptimisationNode": false,
              "Actuals": null,
              "UDFCode": null,
              "AssociatedOptimisationNodes": null,
              "CustomNamedRange": null,
              "IsRowTotal": false,
              "YPosition": 6,
              "Parent": {
                "$ref": "1"
              },
              "Visible": true,
              "Font": null,
              "AllowIncomingLinks": true,
              "AllowOutgoingLinks": true,
              "IncomingLinks": {
                "$type": "System.Collections.ObjectModel.Collection`1[[ModelMaker.MMLink, ModelMaker]], mscorlib",
                "$values": []
              },
              "OutgoingLinks": {
                "$type": "System.Collections.ObjectModel.Collection`1[[ModelMaker.MMLink, ModelMaker]], mscorlib",
                "$values": []
              },
              "Issues": null
            },
            {
              "$id": "261",
              "$type": "ModelMaker.VariableNode, ModelMaker",
              "RowTotalDependent": null,
              "PutCalculationOnReport": false,
              "CalculateOnThisReport": null,
              "PivotTableLink": null,
              "ExcelNameName": "Impact_of_increased_RCV",
              "ExcelNameNames": {
                "$type": "ModelMakerEngine.ExcelNameDictionary, ModelMakerEngine",
                "$values": []
              },
              "NumberFormatOverride": null,
              "HasOpeningBalanceFlag": false,
              "OpeningBalanceFlagAppliedName": "",
              "Deletable": true,
              "Comment": "",
              "HasSwitchSignLine": false,
              "SwitchSignForReport": false,
              "MultipleInputValues": null,
              "NonPrimaryInput": false,
              "Max": "NaN",
              "Min": "NaN",
              "IsBalanceButNotCorkscrew": false,
              "IsEditable": true,
              "IsConstant": false,
              "UniqueID": "c5755544-c36c-4447-b65b-1430fb22e6a0",
              "Dimensions": {
                "$type": "ModelMakerEngine.MMDimensions, ModelMakerEngine",
                "$values": []
              },
              "EquationOBXInternal": "[Run off variance] - [Impact of run off rates]",
              "NameOfGroup": "RCV",
              "EquationToParse": "[Run off variance] - [Impact of run off rates]",
              "MostRecentExpectedUnitErrors": null,
              "Units": {
                "$id": "262",
                "$type": "ModelMaker.Unit, ModelMaker",
                "NumberFormatOverride": null,
                "MatchAnything": false,
                "ExternalRepresentation": "£m",
                "ItemsOnTop": {
                  "$type": "System.Collections.Generic.List`1[[System.String, mscorlib]], mscorlib",
                  "$values": [
                    "£M"
                  ]
                },
                "ItemsOnBottom": {
                  "$type": "System.Collections.Generic.List`1[[System.String, mscorlib]], mscorlib",
                  "$values": []
                },
                "IsCurrency": true,
                "ContainsSMU": false,
                "IsDimensionless": false,
                "InsertRowTotal": true,
                "IgnoreWhenDeterminingExpectedUnits": false
              },
              "Name": "Impact of increased RCV",
              "ReportLines": {
                "$type": "ModelMaker.UndoableCollection`1[[ModelMakerEngine.IReportLine, ModelMakerEngine]], ModelMaker.Undo",
                "$values": []
              },
              "IsOpeningBalance": false,
              "ExternalLinks": {
                "$type": "UINext.Collections.DeepObservableCollection`1[[ExternalLinks.IExternalDataLink, ExternalLinks]], UINext",
                "$values": []
              },
              "HasUnits": true,
              "UnitsValid": true,
              "UnitsErrorMessage": "",
              "IgnoreUnitIssues": false,
              "IsPlaceholder": false,
              "StandardName": 0,
              "IsStandardNode": false,
              "WarnMessage": null,
              "StandardDescription": null,
              "HasStandardDescription": false,
              "HasStandardName": false,
              "OptimisationNodePair": null,
              "IsOptimisationNode": false,
              "Actuals": null,
              "UDFCode": null,
              "AssociatedOptimisationNodes": null,
              "CustomNamedRange": null,
              "IsRowTotal": false,
              "YPosition": 7,
              "Parent": {
                "$ref": "1"
              },
              "Visible": true,
              "Font": null,
              "AllowIncomingLinks": true,
              "AllowOutgoingLinks": true,
              "IncomingLinks": {
                "$type": "System.Collections.ObjectModel.Collection`1[[ModelMaker.MMLink, ModelMaker]], mscorlib",
                "$values": []
              },
              "OutgoingLinks": {
                "$type": "System.Collections.ObjectModel.Collection`1[[ModelMaker.MMLink, ModelMaker]], mscorlib",
                "$values": []
              },
              "Issues": null
            },
            {
              "$id": "263",
              "$type": "ModelMaker.VariableNode, ModelMaker",
              "RowTotalDependent": null,
              "PutCalculationOnReport": false,
              "CalculateOnThisReport": null,
              "PivotTableLink": null,
              "ExcelNameName": "Pre_adjustment_run_off_bill_impact",
              "ExcelNameNames": {
                "$type": "ModelMakerEngine.ExcelNameDictionary, ModelMakerEngine",
                "$values": []
              },
              "NumberFormatOverride": null,
              "HasOpeningBalanceFlag": false,
              "OpeningBalanceFlagAppliedName": "",
              "Deletable": true,
              "Comment": "",
              "HasSwitchSignLine": false,
              "SwitchSignForReport": false,
              "MultipleInputValues": null,
              "NonPrimaryInput": false,
              "Max": "NaN",
              "Min": "NaN",
              "IsBalanceButNotCorkscrew": false,
              "IsEditable": true,
              "IsConstant": false,
              "UniqueID": "7ec4a680-9284-4d1a-baa5-1164c11ff082",
              "Dimensions": {
                "$type": "ModelMakerEngine.MMDimensions, ModelMakerEngine",
                "$values": []
              },
              "EquationOBXInternal": "[Run off variance]/[Total number of households PR24] * [Units in a thousand]",
              "NameOfGroup": "RCV",
              "EquationToParse": "[Run off variance]/[Total number of households PR24] * [Units in a thousand]",
              "MostRecentExpectedUnitErrors": null,
              "Units": {
                "$id": "264",
                "$type": "ModelMaker.Unit, ModelMaker",
                "NumberFormatOverride": null,
                "MatchAnything": false,
                "ExternalRepresentation": "£ / customer",
                "ItemsOnTop": {
                  "$type": "System.Collections.Generic.List`1[[System.String, mscorlib]], mscorlib",
                  "$values": [
                    "£"
                  ]
                },
                "ItemsOnBottom": {
                  "$type": "System.Collections.Generic.List`1[[System.String, mscorlib]], mscorlib",
                  "$values": [
                    "CUSTOMER"
                  ]
                },
                "IsCurrency": true,
                "ContainsSMU": false,
                "IsDimensionless": false,
                "InsertRowTotal": true,
                "IgnoreWhenDeterminingExpectedUnits": false
              },
              "Name": "Pre-adjustment run off bill impact",
              "ReportLines": {
                "$type": "ModelMaker.UndoableCollection`1[[ModelMakerEngine.IReportLine, ModelMakerEngine]], ModelMaker.Undo",
                "$values": []
              },
              "IsOpeningBalance": false,
              "ExternalLinks": {
                "$type": "UINext.Collections.DeepObservableCollection`1[[ExternalLinks.IExternalDataLink, ExternalLinks]], UINext",
                "$values": []
              },
              "HasUnits": true,
              "UnitsValid": false,
              "UnitsErrorMessage": "Units should be £M * UNITS/000 CUSTOMERS,  but they are £ / customer",
              "IgnoreUnitIssues": false,
              "IsPlaceholder": false,
              "StandardName": 0,
              "IsStandardNode": false,
              "WarnMessage": null,
              "StandardDescription": null,
              "HasStandardDescription": false,
              "HasStandardName": false,
              "OptimisationNodePair": null,
              "IsOptimisationNode": false,
              "Actuals": null,
              "UDFCode": null,
              "AssociatedOptimisationNodes": null,
              "CustomNamedRange": null,
              "IsRowTotal": false,
              "YPosition": 8,
              "Parent": {
                "$ref": "1"
              },
              "Visible": true,
              "Font": null,
              "AllowIncomingLinks": true,
              "AllowOutgoingLinks": true,
              "IncomingLinks": {
                "$type": "System.Collections.ObjectModel.Collection`1[[ModelMaker.MMLink, ModelMaker]], mscorlib",
                "$values": []
              },
              "OutgoingLinks": {
                "$type": "System.Collections.ObjectModel.Collection`1[[ModelMaker.MMLink, ModelMaker]], mscorlib",
                "$values": []
              },
              "Issues": null
            },
            {
              "$id": "265",
              "$type": "ModelMaker.VariableNode, ModelMaker",
              "RowTotalDependent": null,
              "PutCalculationOnReport": false,
              "CalculateOnThisReport": null,
              "PivotTableLink": null,
              "ExcelNameName": "Run_off_bill_impact",
              "ExcelNameNames": {
                "$type": "ModelMakerEngine.ExcelNameDictionary, ModelMakerEngine",
                "$values": []
              },
              "NumberFormatOverride": null,
              "HasOpeningBalanceFlag": false,
              "OpeningBalanceFlagAppliedName": "",
              "Deletable": true,
              "Comment": "",
              "HasSwitchSignLine": false,
              "SwitchSignForReport": false,
              "MultipleInputValues": null,
              "NonPrimaryInput": false,
              "Max": "NaN",
              "Min": "NaN",
              "IsBalanceButNotCorkscrew": false,
              "IsEditable": true,
              "IsConstant": false,
              "UniqueID": "4e7f2587-4b4e-400c-9e4d-e0204b29f51f",
              "Dimensions": {
                "$type": "ModelMakerEngine.MMDimensions, ModelMakerEngine",
                "$values": []
              },
              "EquationOBXInternal": "[Pre-adjustment run off bill impact] * [Adjustment factor]",
              "NameOfGroup": "RCV",
              "EquationToParse": "[Pre-adjustment run off bill impact] * [Adjustment factor]",
              "MostRecentExpectedUnitErrors": null,
              "Units": {
                "$id": "266",
                "$type": "ModelMaker.Unit, ModelMaker",
                "NumberFormatOverride": null,
                "MatchAnything": false,
                "ExternalRepresentation": "£ / customer",
                "ItemsOnTop": {
                  "$type": "System.Collections.Generic.List`1[[System.String, mscorlib]], mscorlib",
                  "$values": [
                    "£"
                  ]
                },
                "ItemsOnBottom": {
                  "$type": "System.Collections.Generic.List`1[[System.String, mscorlib]], mscorlib",
                  "$values": [
                    "CUSTOMER"
                  ]
                },
                "IsCurrency": true,
                "ContainsSMU": false,
                "IsDimensionless": false,
                "InsertRowTotal": true,
                "IgnoreWhenDeterminingExpectedUnits": false
              },
              "Name": "Run off bill impact",
              "ReportLines": {
                "$type": "ModelMaker.UndoableCollection`1[[ModelMakerEngine.IReportLine, ModelMakerEngine]], ModelMaker.Undo",
                "$values": []
              },
              "IsOpeningBalance": false,
              "ExternalLinks": {
                "$type": "UINext.Collections.DeepObservableCollection`1[[ExternalLinks.IExternalDataLink, ExternalLinks]], UINext",
                "$values": []
              },
              "HasUnits": true,
              "UnitsValid": true,
              "UnitsErrorMessage": "",
              "IgnoreUnitIssues": false,
              "IsPlaceholder": false,
              "StandardName": 0,
              "IsStandardNode": false,
              "WarnMessage": null,
              "StandardDescription": null,
              "HasStandardDescription": false,
              "HasStandardName": false,
              "OptimisationNodePair": null,
              "IsOptimisationNode": false,
              "Actuals": null,
              "UDFCode": null,
              "AssociatedOptimisationNodes": null,
              "CustomNamedRange": null,
              "IsRowTotal": false,
              "YPosition": 9,
              "Parent": {
                "$ref": "1"
              },
              "Visible": true,
              "Font": null,
              "AllowIncomingLinks": true,
              "AllowOutgoingLinks": true,
              "IncomingLinks": {
                "$type": "System.Collections.ObjectModel.Collection`1[[ModelMaker.MMLink, ModelMaker]], mscorlib",
                "$values": []
              },
              "OutgoingLinks": {
                "$type": "System.Collections.ObjectModel.Collection`1[[ModelMaker.MMLink, ModelMaker]], mscorlib",
                "$values": []
              },
              "Issues": null
            },
            {
              "$ref": "157"
            },
            {
              "$ref": "160"
            }
          ]
        },
        "AllowAddChildren": true,
        "AllowRemoveChildren": true,
        "IsImported": false,
        "IsChecksGroup": false,
        "IsAlertsGroup": false,
        "IsChecksAndAlertsGroup": false,
        "IsUnallocatedGroup": false,
        "IsInputsGroup": false,
        "IsFlag": false,
        "IsTimeAndFlagsGroup": false,
        "DimensionsAcross": {
          "$type": "ModelMakerEngine.MMDimensions, ModelMakerEngine",
          "$values": []
        },
        "TimeAxis": 0,
        "IndexInParent": 4,
        "Name": "RCV",
        "Parent": {
          "$ref": "1"
        },
        "Visible": true,
        "ToolTip": "",
        "OpeningBalanceFlagAppliedName": "",
        "AllowIncomingLinks": false,
        "AllowOutgoingLinks": false,
        "IncomingLinks": {
          "$type": "System.Collections.ObjectModel.Collection`1[[ModelMaker.MMLink, ModelMaker]], mscorlib",
          "$values": []
        },
        "OutgoingLinks": {
          "$type": "System.Collections.ObjectModel.Collection`1[[ModelMaker.MMLink, ModelMaker]], mscorlib",
          "$values": []
        },
        "Deletable": true,
        "Issues": null
      },
      {
        "$ref": "26"
      },
      {
        "$ref": "28"
      },
      {
        "$ref": "70"
      },
      {
        "$ref": "51"
      },
      {
        "$ref": "247"
      },
      {
        "$ref": "261"
      },
      {
        "$ref": "251"
      },
      {
        "$ref": "265"
      },
      {
        "$ref": "263"
      },
      {
        "$ref": "24"
      },
      {
        "$ref": "249"
      },
      {
        "$ref": "21"
      },
      {
        "$ref": "22"
      },
      {
        "$ref": "259"
      },
      {
        "$ref": "257"
      },
      {
        "$ref": "255"
      },
      {
        "$ref": "253"
      },
      {
        "$id": "267",
        "$type": "ModelMaker.VariableNode, ModelMaker",
        "RowTotalDependent": null,
        "PutCalculationOnReport": false,
        "CalculateOnThisReport": null,
        "PivotTableLink": null,
        "ExcelNameName": "PAYG_bill_impact",
        "ExcelNameNames": {
          "$type": "ModelMakerEngine.ExcelNameDictionary, ModelMakerEngine",
          "$values": []
        },
        "NumberFormatOverride": null,
        "HasOpeningBalanceFlag": false,
        "OpeningBalanceFlagAppliedName": "",
        "Deletable": true,
        "Comment": "",
        "HasSwitchSignLine": false,
        "SwitchSignForReport": false,
        "MultipleInputValues": null,
        "NonPrimaryInput": false,
        "Max": "NaN",
        "Min": "NaN",
        "IsBalanceButNotCorkscrew": false,
        "IsEditable": true,
        "IsConstant": false,
        "UniqueID": "8e1f58e7-4c9c-4abd-b3f8-39d71d09c0ab",
        "Dimensions": {
          "$type": "ModelMakerEngine.MMDimensions, ModelMakerEngine",
          "$values": []
        },
        "EquationOBXInternal": "[Pre-adjustment PAYG bill impact] * [Adjustment factor]",
        "NameOfGroup": "Unallocated",
        "EquationToParse": "[Pre-adjustment PAYG bill impact] * [Adjustment factor]",
        "MostRecentExpectedUnitErrors": null,
        "Units": {
          "$id": "268",
          "$type": "ModelMaker.Unit, ModelMaker",
          "NumberFormatOverride": null,
          "MatchAnything": false,
          "ExternalRepresentation": "£ / customer",
          "ItemsOnTop": {
            "$type": "System.Collections.Generic.List`1[[System.String, mscorlib]], mscorlib",
            "$values": [
              "£"
            ]
          },
          "ItemsOnBottom": {
            "$type": "System.Collections.Generic.List`1[[System.String, mscorlib]], mscorlib",
            "$values": [
              "CUSTOMER"
            ]
          },
          "IsCurrency": true,
          "ContainsSMU": false,
          "IsDimensionless": false,
          "InsertRowTotal": true,
          "IgnoreWhenDeterminingExpectedUnits": false
        },
        "Name": "PAYG bill impact",
        "ReportLines": {
          "$type": "ModelMaker.UndoableCollection`1[[ModelMakerEngine.IReportLine, ModelMakerEngine]], ModelMaker.Undo",
          "$values": []
        },
        "IsOpeningBalance": false,
        "ExternalLinks": {
          "$type": "UINext.Collections.DeepObservableCollection`1[[ExternalLinks.IExternalDataLink, ExternalLinks]], UINext",
          "$values": []
        },
        "HasUnits": true,
        "UnitsValid": true,
        "UnitsErrorMessage": "",
        "IgnoreUnitIssues": false,
        "IsPlaceholder": false,
        "StandardName": 0,
        "IsStandardNode": false,
        "WarnMessage": null,
        "StandardDescription": null,
        "HasStandardDescription": false,
        "HasStandardName": false,
        "OptimisationNodePair": null,
        "IsOptimisationNode": false,
        "Actuals": null,
        "UDFCode": null,
        "AssociatedOptimisationNodes": null,
        "CustomNamedRange": null,
        "IsRowTotal": false,
        "YPosition": 15,
        "Parent": {
          "$ref": "1"
        },
        "Visible": true,
        "Font": null,
        "AllowIncomingLinks": true,
        "AllowOutgoingLinks": true,
        "IncomingLinks": {
          "$type": "System.Collections.ObjectModel.Collection`1[[ModelMaker.MMLink, ModelMaker]], mscorlib",
          "$values": []
        },
        "OutgoingLinks": {
          "$type": "System.Collections.ObjectModel.Collection`1[[ModelMaker.MMLink, ModelMaker]], mscorlib",
          "$values": []
        },
        "Issues": null
      },
      {
        "$ref": "218"
      },
      {
        "$ref": "43"
      },
      {
        "$ref": "216"
      },
      {
        "$ref": "41"
      },
      {
        "$ref": "215"
      },
      {
        "$id": "269",
        "$type": "ModelMaker.VariableNode, ModelMaker",
        "RowTotalDependent": null,
        "PutCalculationOnReport": false,
        "CalculateOnThisReport": null,
        "PivotTableLink": null,
        "ExcelNameName": "Pre_adjustment_PAYG_bill_impact",
        "ExcelNameNames": {
          "$type": "ModelMakerEngine.ExcelNameDictionary, ModelMakerEngine",
          "$values": []
        },
        "NumberFormatOverride": null,
        "HasOpeningBalanceFlag": false,
        "OpeningBalanceFlagAppliedName": "",
        "Deletable": true,
        "Comment": "",
        "HasSwitchSignLine": false,
        "SwitchSignForReport": false,
        "MultipleInputValues": null,
        "NonPrimaryInput": false,
        "Max": "NaN",
        "Min": "NaN",
        "IsBalanceButNotCorkscrew": false,
        "IsEditable": true,
        "IsConstant": false,
        "UniqueID": "c1bdcfc3-567e-4698-8a98-f96d293c070f",
        "Dimensions": {
          "$type": "ModelMakerEngine.MMDimensions, ModelMakerEngine",
          "$values": []
        },
        "EquationOBXInternal": "[Average PAYG variance]/[Total number of households PR24] * [Units in a thousand]",
        "NameOfGroup": "Totex",
        "EquationToParse": "[Average PAYG variance]/[Total number of households PR24] * [Units in a thousand]",
        "MostRecentExpectedUnitErrors": null,
        "Units": {
          "$id": "270",
          "$type": "ModelMaker.Unit, ModelMaker",
          "NumberFormatOverride": null,
          "MatchAnything": false,
          "ExternalRepresentation": "£ / customer",
          "ItemsOnTop": {
            "$type": "System.Collections.Generic.List`1[[System.String, mscorlib]], mscorlib",
            "$values": [
              "£"
            ]
          },
          "ItemsOnBottom": {
            "$type": "System.Collections.Generic.List`1[[System.String, mscorlib]], mscorlib",
            "$values": [
              "CUSTOMER"
            ]
          },
          "IsCurrency": true,
          "ContainsSMU": false,
          "IsDimensionless": false,
          "InsertRowTotal": true,
          "IgnoreWhenDeterminingExpectedUnits": false
        },
        "Name": "Pre-adjustment PAYG bill impact",
        "ReportLines": {
          "$type": "ModelMaker.UndoableCollection`1[[ModelMakerEngine.IReportLine, ModelMakerEngine]], ModelMaker.Undo",
          "$values": []
        },
        "IsOpeningBalance": false,
        "ExternalLinks": {
          "$type": "UINext.Collections.DeepObservableCollection`1[[ExternalLinks.IExternalDataLink, ExternalLinks]], UINext",
          "$values": []
        },
        "HasUnits": true,
        "UnitsValid": false,
        "UnitsErrorMessage": "Units should be £M * UNITS/000 CUSTOMERS,  but they are £ / customer",
        "IgnoreUnitIssues": false,
        "IsPlaceholder": false,
        "StandardName": 0,
        "IsStandardNode": false,
        "WarnMessage": null,
        "StandardDescription": null,
        "HasStandardDescription": false,
        "HasStandardName": false,
        "OptimisationNodePair": null,
        "IsOptimisationNode": false,
        "Actuals": null,
        "UDFCode": null,
        "AssociatedOptimisationNodes": null,
        "CustomNamedRange": null,
        "IsRowTotal": false,
        "YPosition": 14,
        "Parent": {
          "$ref": "1"
        },
        "Visible": true,
        "Font": null,
        "AllowIncomingLinks": true,
        "AllowOutgoingLinks": true,
        "IncomingLinks": {
          "$type": "System.Collections.ObjectModel.Collection`1[[ModelMaker.MMLink, ModelMaker]], mscorlib",
          "$values": []
        },
        "OutgoingLinks": {
          "$type": "System.Collections.ObjectModel.Collection`1[[ModelMaker.MMLink, ModelMaker]], mscorlib",
          "$values": []
        },
        "Issues": null
      },
      {
        "$id": "271",
        "$type": "ModelMaker.GroupNode, ModelMaker",
        "TabOrHeaderColour": "",
        "Comment": "",
        "NameOfGroup": null,
        "YPosition": 0,
        "Folded": false,
        "Font": null,
        "Children": {
          "$type": "ModelMaker.GroupNodeChildCollection, ModelMaker",
          "$values": [
            {
              "$id": "272",
              "$type": "ModelMaker.VariableNode, ModelMaker",
              "RowTotalDependent": null,
              "PutCalculationOnReport": false,
              "CalculateOnThisReport": null,
              "PivotTableLink": null,
              "ExcelNameName": "Average_totex_PR19",
              "ExcelNameNames": {
                "$type": "ModelMakerEngine.ExcelNameDictionary, ModelMakerEngine",
                "$values": []
              },
              "NumberFormatOverride": null,
              "HasOpeningBalanceFlag": false,
              "OpeningBalanceFlagAppliedName": "",
              "Deletable": true,
              "Comment": "",
              "HasSwitchSignLine": false,
              "SwitchSignForReport": false,
              "MultipleInputValues": null,
              "NonPrimaryInput": false,
              "Max": "NaN",
              "Min": "NaN",
              "IsBalanceButNotCorkscrew": false,
              "IsEditable": true,
              "IsConstant": false,
              "UniqueID": "4780e45c-d213-484d-b4c9-a71490f445ca",
              "Dimensions": {
                "$type": "ModelMakerEngine.MMDimensions, ModelMakerEngine",
                "$values": []
              },
              "EquationOBXInternal": "[Pre-inflation average totex PR19] * [CPIH factor]",
              "NameOfGroup": "Unallocated",
              "EquationToParse": "[Pre-inflation average totex PR19] * [CPIH factor]",
              "MostRecentExpectedUnitErrors": null,
              "Units": {
                "$id": "273",
                "$type": "ModelMaker.Unit, ModelMaker",
                "NumberFormatOverride": null,
                "MatchAnything": false,
                "ExternalRepresentation": "£m",
                "ItemsOnTop": {
                  "$type": "System.Collections.Generic.List`1[[System.String, mscorlib]], mscorlib",
                  "$values": [
                    "£M"
                  ]
                },
                "ItemsOnBottom": {
                  "$type": "System.Collections.Generic.List`1[[System.String, mscorlib]], mscorlib",
                  "$values": []
                },
                "IsCurrency": true,
                "ContainsSMU": false,
                "IsDimensionless": false,
                "InsertRowTotal": true,
                "IgnoreWhenDeterminingExpectedUnits": false
              },
              "Name": "Average totex PR19",
              "ReportLines": {
                "$type": "ModelMaker.UndoableCollection`1[[ModelMakerEngine.IReportLine, ModelMakerEngine]], ModelMaker.Undo",
                "$values": []
              },
              "IsOpeningBalance": false,
              "ExternalLinks": {
                "$type": "UINext.Collections.DeepObservableCollection`1[[ExternalLinks.IExternalDataLink, ExternalLinks]], UINext",
                "$values": []
              },
              "HasUnits": true,
              "UnitsValid": true,
              "UnitsErrorMessage": "",
              "IgnoreUnitIssues": false,
              "IsPlaceholder": false,
              "StandardName": 0,
              "IsStandardNode": false,
              "WarnMessage": null,
              "StandardDescription": null,
              "HasStandardDescription": false,
              "HasStandardName": false,
              "OptimisationNodePair": null,
              "IsOptimisationNode": false,
              "Actuals": null,
              "UDFCode": null,
              "AssociatedOptimisationNodes": null,
              "CustomNamedRange": null,
              "IsRowTotal": false,
              "YPosition": 0,
              "Parent": {
                "$ref": "1"
              },
              "Visible": true,
              "Font": null,
              "AllowIncomingLinks": true,
              "AllowOutgoingLinks": true,
              "IncomingLinks": {
                "$type": "System.Collections.ObjectModel.Collection`1[[ModelMaker.MMLink, ModelMaker]], mscorlib",
                "$values": []
              },
              "OutgoingLinks": {
                "$type": "System.Collections.ObjectModel.Collection`1[[ModelMaker.MMLink, ModelMaker]], mscorlib",
                "$values": []
              },
              "Issues": null
            },
            {
              "$id": "274",
              "$type": "ModelMaker.VariableNode, ModelMaker",
              "RowTotalDependent": null,
              "PutCalculationOnReport": false,
              "CalculateOnThisReport": null,
              "PivotTableLink": null,
              "ExcelNameName": "Average_PAYG_PR19",
              "ExcelNameNames": {
                "$type": "ModelMakerEngine.ExcelNameDictionary, ModelMakerEngine",
                "$values": []
              },
              "NumberFormatOverride": null,
              "HasOpeningBalanceFlag": false,
              "OpeningBalanceFlagAppliedName": "",
              "Deletable": true,
              "Comment": "",
              "HasSwitchSignLine": false,
              "SwitchSignForReport": false,
              "MultipleInputValues": null,
              "NonPrimaryInput": false,
              "Max": "NaN",
              "Min": "NaN",
              "IsBalanceButNotCorkscrew": false,
              "IsEditable": true,
              "IsConstant": false,
              "UniqueID": "f539943e-13d9-4c47-8156-423eee3d5cfb",
              "Dimensions": {
                "$type": "ModelMakerEngine.MMDimensions, ModelMakerEngine",
                "$values": []
              },
              "EquationOBXInternal": "[Pre-inflation average PAYG PR19] * [CPIH factor]",
              "NameOfGroup": "Unallocated",
              "EquationToParse": "[Pre-inflation average PAYG PR19] * [CPIH factor]",
              "MostRecentExpectedUnitErrors": null,
              "Units": {
                "$id": "275",
                "$type": "ModelMaker.Unit, ModelMaker",
                "NumberFormatOverride": null,
                "MatchAnything": false,
                "ExternalRepresentation": "£m",
                "ItemsOnTop": {
                  "$type": "System.Collections.Generic.List`1[[System.String, mscorlib]], mscorlib",
                  "$values": [
                    "£M"
                  ]
                },
                "ItemsOnBottom": {
                  "$type": "System.Collections.Generic.List`1[[System.String, mscorlib]], mscorlib",
                  "$values": []
                },
                "IsCurrency": true,
                "ContainsSMU": false,
                "IsDimensionless": false,
                "InsertRowTotal": true,
                "IgnoreWhenDeterminingExpectedUnits": false
              },
              "Name": "Average PAYG PR19",
              "ReportLines": {
                "$type": "ModelMaker.UndoableCollection`1[[ModelMakerEngine.IReportLine, ModelMakerEngine]], ModelMaker.Undo",
                "$values": []
              },
              "IsOpeningBalance": false,
              "ExternalLinks": {
                "$type": "UINext.Collections.DeepObservableCollection`1[[ExternalLinks.IExternalDataLink, ExternalLinks]], UINext",
                "$values": []
              },
              "HasUnits": true,
              "UnitsValid": true,
              "UnitsErrorMessage": "",
              "IgnoreUnitIssues": false,
              "IsPlaceholder": false,
              "StandardName": 0,
              "IsStandardNode": false,
              "WarnMessage": null,
              "StandardDescription": null,
              "HasStandardDescription": false,
              "HasStandardName": false,
              "OptimisationNodePair": null,
              "IsOptimisationNode": false,
              "Actuals": null,
              "UDFCode": null,
              "AssociatedOptimisationNodes": null,
              "CustomNamedRange": null,
              "IsRowTotal": false,
              "YPosition": 1,
              "Parent": {
                "$ref": "1"
              },
              "Visible": true,
              "Font": null,
              "AllowIncomingLinks": true,
              "AllowOutgoingLinks": true,
              "IncomingLinks": {
                "$type": "System.Collections.ObjectModel.Collection`1[[ModelMaker.MMLink, ModelMaker]], mscorlib",
                "$values": []
              },
              "OutgoingLinks": {
                "$type": "System.Collections.ObjectModel.Collection`1[[ModelMaker.MMLink, ModelMaker]], mscorlib",
                "$values": []
              },
              "Issues": null
            },
            {
              "$id": "276",
              "$type": "ModelMaker.VariableNode, ModelMaker",
              "RowTotalDependent": null,
              "PutCalculationOnReport": false,
              "CalculateOnThisReport": null,
              "PivotTableLink": null,
              "ExcelNameName": "Average_PAYG_variance",
              "ExcelNameNames": {
                "$type": "ModelMakerEngine.ExcelNameDictionary, ModelMakerEngine",
                "$values": []
              },
              "NumberFormatOverride": null,
              "HasOpeningBalanceFlag": false,
              "OpeningBalanceFlagAppliedName": "",
              "Deletable": true,
              "Comment": "",
              "HasSwitchSignLine": false,
              "SwitchSignForReport": false,
              "MultipleInputValues": null,
              "NonPrimaryInput": false,
              "Max": "NaN",
              "Min": "NaN",
              "IsBalanceButNotCorkscrew": false,
              "IsEditable": true,
              "IsConstant": false,
              "UniqueID": "6a181d45-cfdd-4833-b30c-634183ad0558",
              "Dimensions": {
                "$type": "ModelMakerEngine.MMDimensions, ModelMakerEngine",
                "$values": []
              },
              "EquationOBXInternal": "[Average PAYG PR24] - [Average PAYG PR19]",
              "NameOfGroup": "Unallocated",
              "EquationToParse": "[Average PAYG PR24] - [Average PAYG PR19]",
              "MostRecentExpectedUnitErrors": null,
              "Units": {
                "$id": "277",
                "$type": "ModelMaker.Unit, ModelMaker",
                "NumberFormatOverride": null,
                "MatchAnything": false,
                "ExternalRepresentation": "£m",
                "ItemsOnTop": {
                  "$type": "System.Collections.Generic.List`1[[System.String, mscorlib]], mscorlib",
                  "$values": [
                    "£M"
                  ]
                },
                "ItemsOnBottom": {
                  "$type": "System.Collections.Generic.List`1[[System.String, mscorlib]], mscorlib",
                  "$values": []
                },
                "IsCurrency": true,
                "ContainsSMU": false,
                "IsDimensionless": false,
                "InsertRowTotal": true,
                "IgnoreWhenDeterminingExpectedUnits": false
              },
              "Name": "Average PAYG variance",
              "ReportLines": {
                "$type": "ModelMaker.UndoableCollection`1[[ModelMakerEngine.IReportLine, ModelMakerEngine]], ModelMaker.Undo",
                "$values": []
              },
              "IsOpeningBalance": false,
              "ExternalLinks": {
                "$type": "UINext.Collections.DeepObservableCollection`1[[ExternalLinks.IExternalDataLink, ExternalLinks]], UINext",
                "$values": []
              },
              "HasUnits": true,
              "UnitsValid": true,
              "UnitsErrorMessage": "",
              "IgnoreUnitIssues": false,
              "IsPlaceholder": false,
              "StandardName": 0,
              "IsStandardNode": false,
              "WarnMessage": null,
              "StandardDescription": null,
              "HasStandardDescription": false,
              "HasStandardName": false,
              "OptimisationNodePair": null,
              "IsOptimisationNode": false,
              "Actuals": null,
              "UDFCode": null,
              "AssociatedOptimisationNodes": null,
              "CustomNamedRange": null,
              "IsRowTotal": false,
              "YPosition": 2,
              "Parent": {
                "$ref": "1"
              },
              "Visible": true,
              "Font": null,
              "AllowIncomingLinks": true,
              "AllowOutgoingLinks": true,
              "IncomingLinks": {
                "$type": "System.Collections.ObjectModel.Collection`1[[ModelMaker.MMLink, ModelMaker]], mscorlib",
                "$values": []
              },
              "OutgoingLinks": {
                "$type": "System.Collections.ObjectModel.Collection`1[[ModelMaker.MMLink, ModelMaker]], mscorlib",
                "$values": []
              },
              "Issues": null
            },
            {
              "$id": "278",
              "$type": "ModelMaker.VariableNode, ModelMaker",
              "RowTotalDependent": null,
              "PutCalculationOnReport": false,
              "CalculateOnThisReport": null,
              "PivotTableLink": null,
              "ExcelNameName": "Effective_average_PAYG_rate_PR19",
              "ExcelNameNames": {
                "$type": "ModelMakerEngine.ExcelNameDictionary, ModelMakerEngine",
                "$values": []
              },
              "NumberFormatOverride": null,
              "HasOpeningBalanceFlag": false,
              "OpeningBalanceFlagAppliedName": "",
              "Deletable": true,
              "Comment": "",
              "HasSwitchSignLine": false,
              "SwitchSignForReport": false,
              "MultipleInputValues": null,
              "NonPrimaryInput": false,
              "Max": "NaN",
              "Min": "NaN",
              "IsBalanceButNotCorkscrew": false,
              "IsEditable": true,
              "IsConstant": false,
              "UniqueID": "6843727d-2195-4c80-8fb1-6c921de5560d",
              "Dimensions": {
                "$type": "ModelMakerEngine.MMDimensions, ModelMakerEngine",
                "$values": []
              },
              "EquationOBXInternal": "[Average PAYG PR19]/[Average totex PR19]",
              "NameOfGroup": "Unallocated",
              "EquationToParse": "[Average PAYG PR19]/[Average totex PR19]",
              "MostRecentExpectedUnitErrors": null,
              "Units": {
                "$id": "279",
                "$type": "ModelMaker.Unit, ModelMaker",
                "NumberFormatOverride": null,
                "MatchAnything": false,
                "ExternalRepresentation": "%",
                "ItemsOnTop": {
                  "$type": "System.Collections.Generic.List`1[[System.String, mscorlib]], mscorlib",
                  "$values": []
                },
                "ItemsOnBottom": {
                  "$type": "System.Collections.Generic.List`1[[System.String, mscorlib]], mscorlib",
                  "$values": []
                },
                "IsCurrency": false,
                "ContainsSMU": false,
                "IsDimensionless": true,
                "InsertRowTotal": true,
                "IgnoreWhenDeterminingExpectedUnits": false
              },
              "Name": "Effective average PAYG rate PR19",
              "ReportLines": {
                "$type": "ModelMaker.UndoableCollection`1[[ModelMakerEngine.IReportLine, ModelMakerEngine]], ModelMaker.Undo",
                "$values": []
              },
              "IsOpeningBalance": false,
              "ExternalLinks": {
                "$type": "UINext.Collections.DeepObservableCollection`1[[ExternalLinks.IExternalDataLink, ExternalLinks]], UINext",
                "$values": []
              },
              "HasUnits": true,
              "UnitsValid": true,
              "UnitsErrorMessage": "",
              "IgnoreUnitIssues": false,
              "IsPlaceholder": false,
              "StandardName": 0,
              "IsStandardNode": false,
              "WarnMessage": null,
              "StandardDescription": null,
              "HasStandardDescription": false,
              "HasStandardName": false,
              "OptimisationNodePair": null,
              "IsOptimisationNode": false,
              "Actuals": null,
              "UDFCode": null,
              "AssociatedOptimisationNodes": null,
              "CustomNamedRange": null,
              "IsRowTotal": false,
              "YPosition": 3,
              "Parent": {
                "$ref": "1"
              },
              "Visible": true,
              "Font": null,
              "AllowIncomingLinks": true,
              "AllowOutgoingLinks": true,
              "IncomingLinks": {
                "$type": "System.Collections.ObjectModel.Collection`1[[ModelMaker.MMLink, ModelMaker]], mscorlib",
                "$values": []
              },
              "OutgoingLinks": {
                "$type": "System.Collections.ObjectModel.Collection`1[[ModelMaker.MMLink, ModelMaker]], mscorlib",
                "$values": []
              },
              "Issues": null
            },
            {
              "$id": "280",
              "$type": "ModelMaker.VariableNode, ModelMaker",
              "RowTotalDependent": null,
              "PutCalculationOnReport": false,
              "CalculateOnThisReport": null,
              "PivotTableLink": null,
              "ExcelNameName": "Effective_average_PAYG_rate_PR24",
              "ExcelNameNames": {
                "$type": "ModelMakerEngine.ExcelNameDictionary, ModelMakerEngine",
                "$values": []
              },
              "NumberFormatOverride": null,
              "HasOpeningBalanceFlag": false,
              "OpeningBalanceFlagAppliedName": "",
              "Deletable": true,
              "Comment": "",
              "HasSwitchSignLine": false,
              "SwitchSignForReport": false,
              "MultipleInputValues": null,
              "NonPrimaryInput": false,
              "Max": "NaN",
              "Min": "NaN",
              "IsBalanceButNotCorkscrew": false,
              "IsEditable": true,
              "IsConstant": false,
              "UniqueID": "21f3d134-97ed-4de6-9e61-f7e859b750dd",
              "Dimensions": {
                "$type": "ModelMakerEngine.MMDimensions, ModelMakerEngine",
                "$values": []
              },
              "EquationOBXInternal": "[Average PAYG PR24]/[Average totex PR24]",
              "NameOfGroup": "Unallocated",
              "EquationToParse": "[Average PAYG PR24]/[Average totex PR24]",
              "MostRecentExpectedUnitErrors": null,
              "Units": {
                "$id": "281",
                "$type": "ModelMaker.Unit, ModelMaker",
                "NumberFormatOverride": null,
                "MatchAnything": false,
                "ExternalRepresentation": "%",
                "ItemsOnTop": {
                  "$type": "System.Collections.Generic.List`1[[System.String, mscorlib]], mscorlib",
                  "$values": []
                },
                "ItemsOnBottom": {
                  "$type": "System.Collections.Generic.List`1[[System.String, mscorlib]], mscorlib",
                  "$values": []
                },
                "IsCurrency": false,
                "ContainsSMU": false,
                "IsDimensionless": true,
                "InsertRowTotal": true,
                "IgnoreWhenDeterminingExpectedUnits": false
              },
              "Name": "Effective average PAYG rate PR24",
              "ReportLines": {
                "$type": "ModelMaker.UndoableCollection`1[[ModelMakerEngine.IReportLine, ModelMakerEngine]], ModelMaker.Undo",
                "$values": []
              },
              "IsOpeningBalance": false,
              "ExternalLinks": {
                "$type": "UINext.Collections.DeepObservableCollection`1[[ExternalLinks.IExternalDataLink, ExternalLinks]], UINext",
                "$values": []
              },
              "HasUnits": true,
              "UnitsValid": true,
              "UnitsErrorMessage": "",
              "IgnoreUnitIssues": false,
              "IsPlaceholder": false,
              "StandardName": 0,
              "IsStandardNode": false,
              "WarnMessage": null,
              "StandardDescription": null,
              "HasStandardDescription": false,
              "HasStandardName": false,
              "OptimisationNodePair": null,
              "IsOptimisationNode": false,
              "Actuals": null,
              "UDFCode": null,
              "AssociatedOptimisationNodes": null,
              "CustomNamedRange": null,
              "IsRowTotal": false,
              "YPosition": 4,
              "Parent": {
                "$ref": "1"
              },
              "Visible": true,
              "Font": null,
              "AllowIncomingLinks": true,
              "AllowOutgoingLinks": true,
              "IncomingLinks": {
                "$type": "System.Collections.ObjectModel.Collection`1[[ModelMaker.MMLink, ModelMaker]], mscorlib",
                "$values": []
              },
              "OutgoingLinks": {
                "$type": "System.Collections.ObjectModel.Collection`1[[ModelMaker.MMLink, ModelMaker]], mscorlib",
                "$values": []
              },
              "Issues": null
            },
            {
              "$id": "282",
              "$type": "ModelMaker.VariableNode, ModelMaker",
              "RowTotalDependent": null,
              "PutCalculationOnReport": false,
              "CalculateOnThisReport": null,
              "PivotTableLink": null,
              "ExcelNameName": "Effective_average_PAYG_rate_variance",
              "ExcelNameNames": {
                "$type": "ModelMakerEngine.ExcelNameDictionary, ModelMakerEngine",
                "$values": []
              },
              "NumberFormatOverride": null,
              "HasOpeningBalanceFlag": false,
              "OpeningBalanceFlagAppliedName": "",
              "Deletable": true,
              "Comment": "",
              "HasSwitchSignLine": false,
              "SwitchSignForReport": false,
              "MultipleInputValues": null,
              "NonPrimaryInput": false,
              "Max": "NaN",
              "Min": "NaN",
              "IsBalanceButNotCorkscrew": false,
              "IsEditable": true,
              "IsConstant": false,
              "UniqueID": "8a4cfc70-cc2b-4397-ba46-16b074551d19",
              "Dimensions": {
                "$type": "ModelMakerEngine.MMDimensions, ModelMakerEngine",
                "$values": []
              },
              "EquationOBXInternal": "[Effective average PAYG rate PR24] - [Effective average PAYG rate PR19]",
              "NameOfGroup": "Unallocated",
              "EquationToParse": "[Effective average PAYG rate PR24] - [Effective average PAYG rate PR19]",
              "MostRecentExpectedUnitErrors": null,
              "Units": {
                "$id": "283",
                "$type": "ModelMaker.Unit, ModelMaker",
                "NumberFormatOverride": null,
                "MatchAnything": false,
                "ExternalRepresentation": "%",
                "ItemsOnTop": {
                  "$type": "System.Collections.Generic.List`1[[System.String, mscorlib]], mscorlib",
                  "$values": []
                },
                "ItemsOnBottom": {
                  "$type": "System.Collections.Generic.List`1[[System.String, mscorlib]], mscorlib",
                  "$values": []
                },
                "IsCurrency": false,
                "ContainsSMU": false,
                "IsDimensionless": true,
                "InsertRowTotal": true,
                "IgnoreWhenDeterminingExpectedUnits": false
              },
              "Name": "Effective average PAYG rate variance",
              "ReportLines": {
                "$type": "ModelMaker.UndoableCollection`1[[ModelMakerEngine.IReportLine, ModelMakerEngine]], ModelMaker.Undo",
                "$values": []
              },
              "IsOpeningBalance": false,
              "ExternalLinks": {
                "$type": "UINext.Collections.DeepObservableCollection`1[[ExternalLinks.IExternalDataLink, ExternalLinks]], UINext",
                "$values": []
              },
              "HasUnits": true,
              "UnitsValid": true,
              "UnitsErrorMessage": "",
              "IgnoreUnitIssues": false,
              "IsPlaceholder": false,
              "StandardName": 0,
              "IsStandardNode": false,
              "WarnMessage": null,
              "StandardDescription": null,
              "HasStandardDescription": false,
              "HasStandardName": false,
              "OptimisationNodePair": null,
              "IsOptimisationNode": false,
              "Actuals": null,
              "UDFCode": null,
              "AssociatedOptimisationNodes": null,
              "CustomNamedRange": null,
              "IsRowTotal": false,
              "YPosition": 5,
              "Parent": {
                "$ref": "1"
              },
              "Visible": true,
              "Font": null,
              "AllowIncomingLinks": true,
              "AllowOutgoingLinks": true,
              "IncomingLinks": {
                "$type": "System.Collections.ObjectModel.Collection`1[[ModelMaker.MMLink, ModelMaker]], mscorlib",
                "$values": []
              },
              "OutgoingLinks": {
                "$type": "System.Collections.ObjectModel.Collection`1[[ModelMaker.MMLink, ModelMaker]], mscorlib",
                "$values": []
              },
              "Issues": null
            },
            {
              "$id": "284",
              "$type": "ModelMaker.VariableNode, ModelMaker",
              "RowTotalDependent": null,
              "PutCalculationOnReport": false,
              "CalculateOnThisReport": null,
              "PivotTableLink": null,
              "ExcelNameName": "Impact_of_average_PAYG_rates",
              "ExcelNameNames": {
                "$type": "ModelMakerEngine.ExcelNameDictionary, ModelMakerEngine",
                "$values": []
              },
              "NumberFormatOverride": null,
              "HasOpeningBalanceFlag": false,
              "OpeningBalanceFlagAppliedName": "",
              "Deletable": true,
              "Comment": "",
              "HasSwitchSignLine": false,
              "SwitchSignForReport": false,
              "MultipleInputValues": null,
              "NonPrimaryInput": false,
              "Max": "NaN",
              "Min": "NaN",
              "IsBalanceButNotCorkscrew": false,
              "IsEditable": true,
              "IsConstant": false,
              "UniqueID": "5f3be534-f033-4800-9f9f-f57181e05651",
              "Dimensions": {
                "$type": "ModelMakerEngine.MMDimensions, ModelMakerEngine",
                "$values": []
              },
              "EquationOBXInternal": "[Effective average PAYG rate variance] * [Average totex PR24]",
              "NameOfGroup": "Unallocated",
              "EquationToParse": "[Effective average PAYG rate variance] * [Average totex PR24]",
              "MostRecentExpectedUnitErrors": null,
              "Units": {
                "$id": "285",
                "$type": "ModelMaker.Unit, ModelMaker",
                "NumberFormatOverride": null,
                "MatchAnything": false,
                "ExternalRepresentation": "£m",
                "ItemsOnTop": {
                  "$type": "System.Collections.Generic.List`1[[System.String, mscorlib]], mscorlib",
                  "$values": [
                    "£M"
                  ]
                },
                "ItemsOnBottom": {
                  "$type": "System.Collections.Generic.List`1[[System.String, mscorlib]], mscorlib",
                  "$values": []
                },
                "IsCurrency": true,
                "ContainsSMU": false,
                "IsDimensionless": false,
                "InsertRowTotal": true,
                "IgnoreWhenDeterminingExpectedUnits": false
              },
              "Name": "Impact of average PAYG rates",
              "ReportLines": {
                "$type": "ModelMaker.UndoableCollection`1[[ModelMakerEngine.IReportLine, ModelMakerEngine]], ModelMaker.Undo",
                "$values": []
              },
              "IsOpeningBalance": false,
              "ExternalLinks": {
                "$type": "UINext.Collections.DeepObservableCollection`1[[ExternalLinks.IExternalDataLink, ExternalLinks]], UINext",
                "$values": []
              },
              "HasUnits": true,
              "UnitsValid": true,
              "UnitsErrorMessage": "",
              "IgnoreUnitIssues": false,
              "IsPlaceholder": false,
              "StandardName": 0,
              "IsStandardNode": false,
              "WarnMessage": null,
              "StandardDescription": null,
              "HasStandardDescription": false,
              "HasStandardName": false,
              "OptimisationNodePair": null,
              "IsOptimisationNode": false,
              "Actuals": null,
              "UDFCode": null,
              "AssociatedOptimisationNodes": null,
              "CustomNamedRange": null,
              "IsRowTotal": false,
              "YPosition": 6,
              "Parent": {
                "$ref": "1"
              },
              "Visible": true,
              "Font": null,
              "AllowIncomingLinks": true,
              "AllowOutgoingLinks": true,
              "IncomingLinks": {
                "$type": "System.Collections.ObjectModel.Collection`1[[ModelMaker.MMLink, ModelMaker]], mscorlib",
                "$values": []
              },
              "OutgoingLinks": {
                "$type": "System.Collections.ObjectModel.Collection`1[[ModelMaker.MMLink, ModelMaker]], mscorlib",
                "$values": []
              },
              "Issues": null
            },
            {
              "$id": "286",
              "$type": "ModelMaker.VariableNode, ModelMaker",
              "RowTotalDependent": null,
              "PutCalculationOnReport": false,
              "CalculateOnThisReport": null,
              "PivotTableLink": null,
              "ExcelNameName": "Impact_of_average_totex_change",
              "ExcelNameNames": {
                "$type": "ModelMakerEngine.ExcelNameDictionary, ModelMakerEngine",
                "$values": []
              },
              "NumberFormatOverride": null,
              "HasOpeningBalanceFlag": false,
              "OpeningBalanceFlagAppliedName": "",
              "Deletable": true,
              "Comment": "",
              "HasSwitchSignLine": false,
              "SwitchSignForReport": false,
              "MultipleInputValues": null,
              "NonPrimaryInput": false,
              "Max": "NaN",
              "Min": "NaN",
              "IsBalanceButNotCorkscrew": false,
              "IsEditable": true,
              "IsConstant": false,
              "UniqueID": "14a2d51e-7357-4b41-a313-b632871c5964",
              "Dimensions": {
                "$type": "ModelMakerEngine.MMDimensions, ModelMakerEngine",
                "$values": []
              },
              "EquationOBXInternal": "[Average PAYG variance] - [Impact of average PAYG rates]",
              "NameOfGroup": "Unallocated",
              "EquationToParse": "[Average PAYG variance] - [Impact of average PAYG rates]",
              "MostRecentExpectedUnitErrors": null,
              "Units": {
                "$id": "287",
                "$type": "ModelMaker.Unit, ModelMaker",
                "NumberFormatOverride": null,
                "MatchAnything": false,
                "ExternalRepresentation": "£m",
                "ItemsOnTop": {
                  "$type": "System.Collections.Generic.List`1[[System.String, mscorlib]], mscorlib",
                  "$values": [
                    "£M"
                  ]
                },
                "ItemsOnBottom": {
                  "$type": "System.Collections.Generic.List`1[[System.String, mscorlib]], mscorlib",
                  "$values": []
                },
                "IsCurrency": true,
                "ContainsSMU": false,
                "IsDimensionless": false,
                "InsertRowTotal": true,
                "IgnoreWhenDeterminingExpectedUnits": false
              },
              "Name": "Impact of average totex change",
              "ReportLines": {
                "$type": "ModelMaker.UndoableCollection`1[[ModelMakerEngine.IReportLine, ModelMakerEngine]], ModelMaker.Undo",
                "$values": []
              },
              "IsOpeningBalance": false,
              "ExternalLinks": {
                "$type": "UINext.Collections.DeepObservableCollection`1[[ExternalLinks.IExternalDataLink, ExternalLinks]], UINext",
                "$values": []
              },
              "HasUnits": true,
              "UnitsValid": true,
              "UnitsErrorMessage": "",
              "IgnoreUnitIssues": false,
              "IsPlaceholder": false,
              "StandardName": 0,
              "IsStandardNode": false,
              "WarnMessage": null,
              "StandardDescription": null,
              "HasStandardDescription": false,
              "HasStandardName": false,
              "OptimisationNodePair": null,
              "IsOptimisationNode": false,
              "Actuals": null,
              "UDFCode": null,
              "AssociatedOptimisationNodes": null,
              "CustomNamedRange": null,
              "IsRowTotal": false,
              "YPosition": 7,
              "Parent": {
                "$ref": "1"
              },
              "Visible": true,
              "Font": null,
              "AllowIncomingLinks": true,
              "AllowOutgoingLinks": true,
              "IncomingLinks": {
                "$type": "System.Collections.ObjectModel.Collection`1[[ModelMaker.MMLink, ModelMaker]], mscorlib",
                "$values": []
              },
              "OutgoingLinks": {
                "$type": "System.Collections.ObjectModel.Collection`1[[ModelMaker.MMLink, ModelMaker]], mscorlib",
                "$values": []
              },
              "Issues": null
            },
            {
              "$id": "288",
              "$type": "ModelMaker.VariableNode, ModelMaker",
              "RowTotalDependent": null,
              "PutCalculationOnReport": false,
              "CalculateOnThisReport": null,
              "PivotTableLink": null,
              "ExcelNameName": "Average_profiled_allowed_revenue_PR19",
              "ExcelNameNames": {
                "$type": "ModelMakerEngine.ExcelNameDictionary, ModelMakerEngine",
                "$values": []
              },
              "NumberFormatOverride": null,
              "HasOpeningBalanceFlag": false,
              "OpeningBalanceFlagAppliedName": "",
              "Deletable": true,
              "Comment": "",
              "HasSwitchSignLine": false,
              "SwitchSignForReport": false,
              "MultipleInputValues": null,
              "NonPrimaryInput": false,
              "Max": "NaN",
              "Min": "NaN",
              "IsBalanceButNotCorkscrew": false,
              "IsEditable": true,
              "IsConstant": false,
              "UniqueID": "558860bb-6508-4ffe-b555-bd66a219ffe3",
              "Dimensions": {
                "$type": "ModelMakerEngine.MMDimensions, ModelMakerEngine",
                "$values": []
              },
              "EquationOBXInternal": "[Pre-inflation average profiled allowed revenue PR19] * [CPIH factor]",
              "NameOfGroup": "Unallocated",
              "EquationToParse": "[Pre-inflation average profiled allowed revenue PR19] * [CPIH factor]",
              "MostRecentExpectedUnitErrors": null,
              "Units": {
                "$id": "289",
                "$type": "ModelMaker.Unit, ModelMaker",
                "NumberFormatOverride": null,
                "MatchAnything": false,
                "ExternalRepresentation": "£m",
                "ItemsOnTop": {
                  "$type": "System.Collections.Generic.List`1[[System.String, mscorlib]], mscorlib",
                  "$values": [
                    "£M"
                  ]
                },
                "ItemsOnBottom": {
                  "$type": "System.Collections.Generic.List`1[[System.String, mscorlib]], mscorlib",
                  "$values": []
                },
                "IsCurrency": true,
                "ContainsSMU": false,
                "IsDimensionless": false,
                "InsertRowTotal": true,
                "IgnoreWhenDeterminingExpectedUnits": false
              },
              "Name": "Average profiled allowed revenue PR19",
              "ReportLines": {
                "$type": "ModelMaker.UndoableCollection`1[[ModelMakerEngine.IReportLine, ModelMakerEngine]], ModelMaker.Undo",
                "$values": []
              },
              "IsOpeningBalance": false,
              "ExternalLinks": {
                "$type": "UINext.Collections.DeepObservableCollection`1[[ExternalLinks.IExternalDataLink, ExternalLinks]], UINext",
                "$values": []
              },
              "HasUnits": true,
              "UnitsValid": true,
              "UnitsErrorMessage": "",
              "IgnoreUnitIssues": false,
              "IsPlaceholder": false,
              "StandardName": 0,
              "IsStandardNode": false,
              "WarnMessage": null,
              "StandardDescription": null,
              "HasStandardDescription": false,
              "HasStandardName": false,
              "OptimisationNodePair": null,
              "IsOptimisationNode": false,
              "Actuals": null,
              "UDFCode": null,
              "AssociatedOptimisationNodes": null,
              "CustomNamedRange": null,
              "IsRowTotal": false,
              "YPosition": 8,
              "Parent": {
                "$ref": "1"
              },
              "Visible": true,
              "Font": null,
              "AllowIncomingLinks": true,
              "AllowOutgoingLinks": true,
              "IncomingLinks": {
                "$type": "System.Collections.ObjectModel.Collection`1[[ModelMaker.MMLink, ModelMaker]], mscorlib",
                "$values": []
              },
              "OutgoingLinks": {
                "$type": "System.Collections.ObjectModel.Collection`1[[ModelMaker.MMLink, ModelMaker]], mscorlib",
                "$values": []
              },
              "Issues": null
            },
            {
              "$id": "290",
              "$type": "ModelMaker.VariableNode, ModelMaker",
              "RowTotalDependent": null,
              "PutCalculationOnReport": false,
              "CalculateOnThisReport": null,
              "PivotTableLink": null,
              "ExcelNameName": "Average_profiled_allowed_revenues_variance_per_customer",
              "ExcelNameNames": {
                "$type": "ModelMakerEngine.ExcelNameDictionary, ModelMakerEngine",
                "$values": []
              },
              "NumberFormatOverride": null,
              "HasOpeningBalanceFlag": false,
              "OpeningBalanceFlagAppliedName": "",
              "Deletable": true,
              "Comment": "",
              "HasSwitchSignLine": false,
              "SwitchSignForReport": false,
              "MultipleInputValues": null,
              "NonPrimaryInput": false,
              "Max": "NaN",
              "Min": "NaN",
              "IsBalanceButNotCorkscrew": false,
              "IsEditable": true,
              "IsConstant": false,
              "UniqueID": "2d2cb073-1944-4e85-ab1f-029423fd35d3",
              "Dimensions": {
                "$type": "ModelMakerEngine.MMDimensions, ModelMakerEngine",
                "$values": []
              },
              "EquationOBXInternal": "([Average profiled allowed revenue PR24] - [Average profiled allowed revenue PR19])/[Total number of households PR24] * [Units in a thousand]",
              "NameOfGroup": "Unallocated",
              "EquationToParse": "([Average profiled allowed revenue PR24] - [Average profiled allowed revenue PR19])/[Total number of households PR24] * [Units in a thousand]",
              "MostRecentExpectedUnitErrors": null,
              "Units": {
                "$id": "291",
                "$type": "ModelMaker.Unit, ModelMaker",
                "NumberFormatOverride": null,
                "MatchAnything": false,
                "ExternalRepresentation": "£ / customer",
                "ItemsOnTop": {
                  "$type": "System.Collections.Generic.List`1[[System.String, mscorlib]], mscorlib",
                  "$values": [
                    "£"
                  ]
                },
                "ItemsOnBottom": {
                  "$type": "System.Collections.Generic.List`1[[System.String, mscorlib]], mscorlib",
                  "$values": [
                    "CUSTOMER"
                  ]
                },
                "IsCurrency": true,
                "ContainsSMU": false,
                "IsDimensionless": false,
                "InsertRowTotal": true,
                "IgnoreWhenDeterminingExpectedUnits": false
              },
              "Name": "Average profiled allowed revenues variance per customer",
              "ReportLines": {
                "$type": "ModelMaker.UndoableCollection`1[[ModelMakerEngine.IReportLine, ModelMakerEngine]], ModelMaker.Undo",
                "$values": []
              },
              "IsOpeningBalance": false,
              "ExternalLinks": {
                "$type": "UINext.Collections.DeepObservableCollection`1[[ExternalLinks.IExternalDataLink, ExternalLinks]], UINext",
                "$values": []
              },
              "HasUnits": true,
              "UnitsValid": false,
              "UnitsErrorMessage": "Units should be £M * UNITS/000 CUSTOMERS,  but they are £ / customer",
              "IgnoreUnitIssues": false,
              "IsPlaceholder": false,
              "StandardName": 0,
              "IsStandardNode": false,
              "WarnMessage": null,
              "StandardDescription": null,
              "HasStandardDescription": false,
              "HasStandardName": false,
              "OptimisationNodePair": null,
              "IsOptimisationNode": false,
              "Actuals": null,
              "UDFCode": null,
              "AssociatedOptimisationNodes": null,
              "CustomNamedRange": null,
              "IsRowTotal": false,
              "YPosition": 9,
              "Parent": {
                "$ref": "1"
              },
              "Visible": true,
              "Font": null,
              "AllowIncomingLinks": true,
              "AllowOutgoingLinks": true,
              "IncomingLinks": {
                "$type": "System.Collections.ObjectModel.Collection`1[[ModelMaker.MMLink, ModelMaker]], mscorlib",
                "$values": []
              },
              "OutgoingLinks": {
                "$type": "System.Collections.ObjectModel.Collection`1[[ModelMaker.MMLink, ModelMaker]], mscorlib",
                "$values": []
              },
              "Issues": null
            },
            {
              "$id": "292",
              "$type": "ModelMaker.VariableNode, ModelMaker",
              "RowTotalDependent": null,
              "PutCalculationOnReport": false,
              "CalculateOnThisReport": null,
              "PivotTableLink": null,
              "ExcelNameName": "Average_adjustment_factor",
              "ExcelNameNames": {
                "$type": "ModelMakerEngine.ExcelNameDictionary, ModelMakerEngine",
                "$values": []
              },
              "NumberFormatOverride": null,
              "HasOpeningBalanceFlag": false,
              "OpeningBalanceFlagAppliedName": "",
              "Deletable": true,
              "Comment": "",
              "HasSwitchSignLine": false,
              "SwitchSignForReport": false,
              "MultipleInputValues": null,
              "NonPrimaryInput": false,
              "Max": "NaN",
              "Min": "NaN",
              "IsBalanceButNotCorkscrew": false,
              "IsEditable": true,
              "IsConstant": false,
              "UniqueID": "7ad5d39f-d312-4854-bfeb-7db77ca7ace2",
              "Dimensions": {
                "$type": "ModelMakerEngine.MMDimensions, ModelMakerEngine",
                "$values": []
              },
              "EquationOBXInternal": "[Wholesale bill impact]/[Average profiled allowed revenues variance per customer]",
              "NameOfGroup": "Unallocated",
              "EquationToParse": "[Wholesale bill impact]/[Average profiled allowed revenues variance per customer]",
              "MostRecentExpectedUnitErrors": null,
              "Units": {
                "$id": "293",
                "$type": "ModelMaker.Unit, ModelMaker",
                "NumberFormatOverride": null,
                "MatchAnything": false,
                "ExternalRepresentation": "factor",
                "ItemsOnTop": {
                  "$type": "System.Collections.Generic.List`1[[System.String, mscorlib]], mscorlib",
                  "$values": []
                },
                "ItemsOnBottom": {
                  "$type": "System.Collections.Generic.List`1[[System.String, mscorlib]], mscorlib",
                  "$values": []
                },
                "IsCurrency": false,
                "ContainsSMU": false,
                "IsDimensionless": false,
                "InsertRowTotal": true,
                "IgnoreWhenDeterminingExpectedUnits": false
              },
              "Name": "Average adjustment factor",
              "ReportLines": {
                "$type": "ModelMaker.UndoableCollection`1[[ModelMakerEngine.IReportLine, ModelMakerEngine]], ModelMaker.Undo",
                "$values": []
              },
              "IsOpeningBalance": false,
              "ExternalLinks": {
                "$type": "UINext.Collections.DeepObservableCollection`1[[ExternalLinks.IExternalDataLink, ExternalLinks]], UINext",
                "$values": []
              },
              "HasUnits": true,
              "UnitsValid": true,
              "UnitsErrorMessage": "",
              "IgnoreUnitIssues": false,
              "IsPlaceholder": false,
              "StandardName": 0,
              "IsStandardNode": false,
              "WarnMessage": null,
              "StandardDescription": null,
              "HasStandardDescription": false,
              "HasStandardName": false,
              "OptimisationNodePair": null,
              "IsOptimisationNode": false,
              "Actuals": null,
              "UDFCode": null,
              "AssociatedOptimisationNodes": null,
              "CustomNamedRange": null,
              "IsRowTotal": false,
              "YPosition": 10,
              "Parent": {
                "$ref": "1"
              },
              "Visible": true,
              "Font": null,
              "AllowIncomingLinks": true,
              "AllowOutgoingLinks": true,
              "IncomingLinks": {
                "$type": "System.Collections.ObjectModel.Collection`1[[ModelMaker.MMLink, ModelMaker]], mscorlib",
                "$values": []
              },
              "OutgoingLinks": {
                "$type": "System.Collections.ObjectModel.Collection`1[[ModelMaker.MMLink, ModelMaker]], mscorlib",
                "$values": []
              },
              "Issues": null
            },
            {
              "$id": "294",
              "$type": "ModelMaker.VariableNode, ModelMaker",
              "RowTotalDependent": null,
              "PutCalculationOnReport": false,
              "CalculateOnThisReport": null,
              "PivotTableLink": null,
              "ExcelNameName": "Pre_adjustment_average_PAYG_bill_impact",
              "ExcelNameNames": {
                "$type": "ModelMakerEngine.ExcelNameDictionary, ModelMakerEngine",
                "$values": []
              },
              "NumberFormatOverride": null,
              "HasOpeningBalanceFlag": false,
              "OpeningBalanceFlagAppliedName": "",
              "Deletable": true,
              "Comment": "",
              "HasSwitchSignLine": false,
              "SwitchSignForReport": false,
              "MultipleInputValues": null,
              "NonPrimaryInput": false,
              "Max": "NaN",
              "Min": "NaN",
              "IsBalanceButNotCorkscrew": false,
              "IsEditable": true,
              "IsConstant": false,
              "UniqueID": "0a37dd04-894f-408f-b755-96a490945562",
              "Dimensions": {
                "$type": "ModelMakerEngine.MMDimensions, ModelMakerEngine",
                "$values": []
              },
              "EquationOBXInternal": "[Average PAYG variance]/[Total number of households PR24] * [Units in a thousand]",
              "NameOfGroup": "Unallocated",
              "EquationToParse": "[Average PAYG variance]/[Total number of households PR24] * [Units in a thousand]",
              "MostRecentExpectedUnitErrors": null,
              "Units": {
                "$id": "295",
                "$type": "ModelMaker.Unit, ModelMaker",
                "NumberFormatOverride": null,
                "MatchAnything": false,
                "ExternalRepresentation": "£ / customer",
                "ItemsOnTop": {
                  "$type": "System.Collections.Generic.List`1[[System.String, mscorlib]], mscorlib",
                  "$values": [
                    "£"
                  ]
                },
                "ItemsOnBottom": {
                  "$type": "System.Collections.Generic.List`1[[System.String, mscorlib]], mscorlib",
                  "$values": [
                    "CUSTOMER"
                  ]
                },
                "IsCurrency": true,
                "ContainsSMU": false,
                "IsDimensionless": false,
                "InsertRowTotal": true,
                "IgnoreWhenDeterminingExpectedUnits": false
              },
              "Name": "Pre-adjustment average PAYG bill impact",
              "ReportLines": {
                "$type": "ModelMaker.UndoableCollection`1[[ModelMakerEngine.IReportLine, ModelMakerEngine]], ModelMaker.Undo",
                "$values": []
              },
              "IsOpeningBalance": false,
              "ExternalLinks": {
                "$type": "UINext.Collections.DeepObservableCollection`1[[ExternalLinks.IExternalDataLink, ExternalLinks]], UINext",
                "$values": []
              },
              "HasUnits": true,
              "UnitsValid": false,
              "UnitsErrorMessage": "Units should be £M * UNITS/000 CUSTOMERS,  but they are £ / customer",
              "IgnoreUnitIssues": false,
              "IsPlaceholder": false,
              "StandardName": 0,
              "IsStandardNode": false,
              "WarnMessage": null,
              "StandardDescription": null,
              "HasStandardDescription": false,
              "HasStandardName": false,
              "OptimisationNodePair": null,
              "IsOptimisationNode": false,
              "Actuals": null,
              "UDFCode": null,
              "AssociatedOptimisationNodes": null,
              "CustomNamedRange": null,
              "IsRowTotal": false,
              "YPosition": 11,
              "Parent": {
                "$ref": "1"
              },
              "Visible": true,
              "Font": null,
              "AllowIncomingLinks": true,
              "AllowOutgoingLinks": true,
              "IncomingLinks": {
                "$type": "System.Collections.ObjectModel.Collection`1[[ModelMaker.MMLink, ModelMaker]], mscorlib",
                "$values": []
              },
              "OutgoingLinks": {
                "$type": "System.Collections.ObjectModel.Collection`1[[ModelMaker.MMLink, ModelMaker]], mscorlib",
                "$values": []
              },
              "Issues": null
            },
            {
              "$id": "296",
              "$type": "ModelMaker.VariableNode, ModelMaker",
              "RowTotalDependent": null,
              "PutCalculationOnReport": false,
              "CalculateOnThisReport": null,
              "PivotTableLink": null,
              "ExcelNameName": "Average_PAYG_bill_impact",
              "ExcelNameNames": {
                "$type": "ModelMakerEngine.ExcelNameDictionary, ModelMakerEngine",
                "$values": []
              },
              "NumberFormatOverride": null,
              "HasOpeningBalanceFlag": false,
              "OpeningBalanceFlagAppliedName": "",
              "Deletable": true,
              "Comment": "",
              "HasSwitchSignLine": false,
              "SwitchSignForReport": false,
              "MultipleInputValues": null,
              "NonPrimaryInput": false,
              "Max": "NaN",
              "Min": "NaN",
              "IsBalanceButNotCorkscrew": false,
              "IsEditable": true,
              "IsConstant": false,
              "UniqueID": "365a6fcf-6955-4812-8fcc-9380f61f4f50",
              "Dimensions": {
                "$type": "ModelMakerEngine.MMDimensions, ModelMakerEngine",
                "$values": []
              },
              "EquationOBXInternal": "[Pre-adjustment average PAYG bill impact] * [Average adjustment factor] ",
              "NameOfGroup": "Unallocated",
              "EquationToParse": "[Pre-adjustment average PAYG bill impact] * [Average adjustment factor] ",
              "MostRecentExpectedUnitErrors": null,
              "Units": {
                "$id": "297",
                "$type": "ModelMaker.Unit, ModelMaker",
                "NumberFormatOverride": null,
                "MatchAnything": false,
                "ExternalRepresentation": "£ / customer",
                "ItemsOnTop": {
                  "$type": "System.Collections.Generic.List`1[[System.String, mscorlib]], mscorlib",
                  "$values": [
                    "£"
                  ]
                },
                "ItemsOnBottom": {
                  "$type": "System.Collections.Generic.List`1[[System.String, mscorlib]], mscorlib",
                  "$values": [
                    "CUSTOMER"
                  ]
                },
                "IsCurrency": true,
                "ContainsSMU": false,
                "IsDimensionless": false,
                "InsertRowTotal": true,
                "IgnoreWhenDeterminingExpectedUnits": false
              },
              "Name": "Average PAYG bill impact",
              "ReportLines": {
                "$type": "ModelMaker.UndoableCollection`1[[ModelMakerEngine.IReportLine, ModelMakerEngine]], ModelMaker.Undo",
                "$values": []
              },
              "IsOpeningBalance": false,
              "ExternalLinks": {
                "$type": "UINext.Collections.DeepObservableCollection`1[[ExternalLinks.IExternalDataLink, ExternalLinks]], UINext",
                "$values": []
              },
              "HasUnits": true,
              "UnitsValid": true,
              "UnitsErrorMessage": "",
              "IgnoreUnitIssues": false,
              "IsPlaceholder": false,
              "StandardName": 0,
              "IsStandardNode": false,
              "WarnMessage": null,
              "StandardDescription": null,
              "HasStandardDescription": false,
              "HasStandardName": false,
              "OptimisationNodePair": null,
              "IsOptimisationNode": false,
              "Actuals": null,
              "UDFCode": null,
              "AssociatedOptimisationNodes": null,
              "CustomNamedRange": null,
              "IsRowTotal": false,
              "YPosition": 12,
              "Parent": {
                "$ref": "1"
              },
              "Visible": true,
              "Font": null,
              "AllowIncomingLinks": true,
              "AllowOutgoingLinks": true,
              "IncomingLinks": {
                "$type": "System.Collections.ObjectModel.Collection`1[[ModelMaker.MMLink, ModelMaker]], mscorlib",
                "$values": []
              },
              "OutgoingLinks": {
                "$type": "System.Collections.ObjectModel.Collection`1[[ModelMaker.MMLink, ModelMaker]], mscorlib",
                "$values": []
              },
              "Issues": null
            },
            {
              "$ref": "146"
            },
            {
              "$ref": "269"
            },
            {
              "$ref": "267"
            },
            {
              "$ref": "153"
            }
          ]
        },
        "AllowAddChildren": true,
        "AllowRemoveChildren": true,
        "IsImported": false,
        "IsChecksGroup": false,
        "IsAlertsGroup": false,
        "IsChecksAndAlertsGroup": false,
        "IsUnallocatedGroup": false,
        "IsInputsGroup": false,
        "IsFlag": false,
        "IsTimeAndFlagsGroup": false,
        "DimensionsAcross": {
          "$type": "ModelMakerEngine.MMDimensions, ModelMakerEngine",
          "$values": []
        },
        "TimeAxis": 0,
        "IndexInParent": 3,
        "Name": "Totex",
        "Parent": {
          "$ref": "1"
        },
        "Visible": true,
        "ToolTip": "",
        "OpeningBalanceFlagAppliedName": "",
        "AllowIncomingLinks": false,
        "AllowOutgoingLinks": false,
        "IncomingLinks": {
          "$type": "System.Collections.ObjectModel.Collection`1[[ModelMaker.MMLink, ModelMaker]], mscorlib",
          "$values": []
        },
        "OutgoingLinks": {
          "$type": "System.Collections.ObjectModel.Collection`1[[ModelMaker.MMLink, ModelMaker]], mscorlib",
          "$values": []
        },
        "Deletable": true,
        "Issues": null
      },
      {
        "$ref": "8"
      },
      {
        "$id": "298",
        "$type": "ModelMaker.GroupNode, ModelMaker",
        "TabOrHeaderColour": "",
        "Comment": "",
        "NameOfGroup": null,
        "YPosition": 0,
        "Folded": false,
        "Font": null,
        "Children": {
          "$type": "ModelMaker.GroupNodeChildCollection, ModelMaker",
          "$values": []
        },
        "AllowAddChildren": true,
        "AllowRemoveChildren": true,
        "IsImported": false,
        "IsChecksGroup": true,
        "IsAlertsGroup": false,
        "IsChecksAndAlertsGroup": false,
        "IsUnallocatedGroup": false,
        "IsInputsGroup": false,
        "IsFlag": false,
        "IsTimeAndFlagsGroup": false,
        "DimensionsAcross": {
          "$type": "ModelMakerEngine.MMDimensions, ModelMakerEngine",
          "$values": []
        },
        "TimeAxis": 0,
        "IndexInParent": -1,
        "Name": "Model Checks",
        "Parent": {
          "$ref": "1"
        },
        "Visible": true,
        "ToolTip": "",
        "OpeningBalanceFlagAppliedName": "",
        "AllowIncomingLinks": false,
        "AllowOutgoingLinks": false,
        "IncomingLinks": {
          "$type": "System.Collections.ObjectModel.Collection`1[[ModelMaker.MMLink, ModelMaker]], mscorlib",
          "$values": []
        },
        "OutgoingLinks": {
          "$type": "System.Collections.ObjectModel.Collection`1[[ModelMaker.MMLink, ModelMaker]], mscorlib",
          "$values": []
        },
        "Deletable": false,
        "Issues": null
      },
      {
        "$id": "299",
        "$type": "ModelMaker.GroupNode, ModelMaker",
        "TabOrHeaderColour": "",
        "Comment": "",
        "NameOfGroup": null,
        "YPosition": 0,
        "Folded": false,
        "Font": null,
        "Children": {
          "$type": "ModelMaker.GroupNodeChildCollection, ModelMaker",
          "$values": []
        },
        "AllowAddChildren": true,
        "AllowRemoveChildren": true,
        "IsImported": false,
        "IsChecksGroup": false,
        "IsAlertsGroup": true,
        "IsChecksAndAlertsGroup": false,
        "IsUnallocatedGroup": false,
        "IsInputsGroup": false,
        "IsFlag": false,
        "IsTimeAndFlagsGroup": false,
        "DimensionsAcross": {
          "$type": "ModelMakerEngine.MMDimensions, ModelMakerEngine",
          "$values": []
        },
        "TimeAxis": 0,
        "IndexInParent": -1,
        "Name": "Model Alerts",
        "Parent": {
          "$ref": "1"
        },
        "Visible": true,
        "ToolTip": "",
        "OpeningBalanceFlagAppliedName": "",
        "AllowIncomingLinks": false,
        "AllowOutgoingLinks": false,
        "IncomingLinks": {
          "$type": "System.Collections.ObjectModel.Collection`1[[ModelMaker.MMLink, ModelMaker]], mscorlib",
          "$values": []
        },
        "OutgoingLinks": {
          "$type": "System.Collections.ObjectModel.Collection`1[[ModelMaker.MMLink, ModelMaker]], mscorlib",
          "$values": []
        },
        "Deletable": false,
        "Issues": null
      },
      {
        "$ref": "30"
      },
      {
        "$ref": "83"
      },
      {
        "$ref": "286"
      },
      {
        "$ref": "296"
      },
      {
        "$ref": "276"
      },
      {
        "$ref": "15"
      },
      {
        "$ref": "274"
      },
      {
        "$ref": "294"
      },
      {
        "$ref": "292"
      },
      {
        "$ref": "290"
      },
      {
        "$ref": "19"
      },
      {
        "$ref": "288"
      },
      {
        "$ref": "13"
      },
      {
        "$ref": "17"
      },
      {
        "$ref": "284"
      },
      {
        "$ref": "282"
      },
      {
        "$ref": "11"
      },
      {
        "$ref": "280"
      },
      {
        "$ref": "278"
      },
      {
        "$ref": "272"
      },
      {
        "$ref": "9"
      },
      {
        "$ref": "245"
      },
      {
        "$id": "300",
        "$type": "ModelMaker.VariableNode, ModelMaker",
        "RowTotalDependent": null,
        "PutCalculationOnReport": false,
        "CalculateOnThisReport": null,
        "PivotTableLink": null,
        "ExcelNameName": "Base_expenditure_proportion",
        "ExcelNameNames": {
          "$type": "ModelMakerEngine.ExcelNameDictionary, ModelMakerEngine",
          "$values": []
        },
        "NumberFormatOverride": null,
        "HasOpeningBalanceFlag": false,
        "OpeningBalanceFlagAppliedName": "",
        "Deletable": true,
        "Comment": "",
        "HasSwitchSignLine": false,
        "SwitchSignForReport": false,
        "MultipleInputValues": null,
        "NonPrimaryInput": false,
        "Max": "NaN",
        "Min": "NaN",
        "IsBalanceButNotCorkscrew": false,
        "IsEditable": true,
        "IsConstant": true,
        "UniqueID": "0adc5419-f326-45d4-b8c3-be44fefd38e8",
        "Dimensions": {
          "$type": "ModelMakerEngine.MMDimensions, ModelMakerEngine",
          "$values": []
        },
        "EquationOBXInternal": "IF([Total expenditure category delta]=0,0,[Base expenditure delta]/[Total expenditure category delta])",
        "NameOfGroup": "Inputs.Costs breakdown",
        "EquationToParse": "IF([Total expenditure category delta]=0,0,[Base expenditure delta]/[Total expenditure category delta])",
        "MostRecentExpectedUnitErrors": null,
        "Units": {
          "$id": "301",
          "$type": "ModelMaker.Unit, ModelMaker",
          "NumberFormatOverride": null,
          "MatchAnything": false,
          "ExternalRepresentation": "factor",
          "ItemsOnTop": {
            "$type": "System.Collections.Generic.List`1[[System.String, mscorlib]], mscorlib",
            "$values": []
          },
          "ItemsOnBottom": {
            "$type": "System.Collections.Generic.List`1[[System.String, mscorlib]], mscorlib",
            "$values": []
          },
          "IsCurrency": false,
          "ContainsSMU": false,
          "IsDimensionless": false,
          "InsertRowTotal": true,
          "IgnoreWhenDeterminingExpectedUnits": false
        },
        "Name": "Base expenditure proportion",
        "ReportLines": {
          "$type": "ModelMaker.UndoableCollection`1[[ModelMakerEngine.IReportLine, ModelMakerEngine]], ModelMaker.Undo",
          "$values": []
        },
        "IsOpeningBalance": false,
        "ExternalLinks": {
          "$type": "UINext.Collections.DeepObservableCollection`1[[ExternalLinks.IExternalDataLink, ExternalLinks]], UINext",
          "$values": []
        },
        "HasUnits": true,
        "UnitsValid": true,
        "UnitsErrorMessage": "",
        "IgnoreUnitIssues": false,
        "IsPlaceholder": false,
        "StandardName": 0,
        "IsStandardNode": false,
        "WarnMessage": null,
        "StandardDescription": null,
        "HasStandardDescription": false,
        "HasStandardName": false,
        "OptimisationNodePair": null,
        "IsOptimisationNode": false,
        "Actuals": null,
        "UDFCode": null,
        "AssociatedOptimisationNodes": null,
        "CustomNamedRange": null,
        "IsRowTotal": false,
        "YPosition": 0,
        "Parent": {
          "$ref": "1"
        },
        "Visible": true,
        "Font": null,
        "AllowIncomingLinks": true,
        "AllowOutgoingLinks": true,
        "IncomingLinks": {
          "$type": "System.Collections.ObjectModel.Collection`1[[ModelMaker.MMLink, ModelMaker]], mscorlib",
          "$values": []
        },
        "OutgoingLinks": {
          "$type": "System.Collections.ObjectModel.Collection`1[[ModelMaker.MMLink, ModelMaker]], mscorlib",
          "$values": []
        },
        "Issues": null
      },
      {
        "$id": "302",
        "$type": "ModelMaker.VariableNode, ModelMaker",
        "RowTotalDependent": null,
        "PutCalculationOnReport": false,
        "CalculateOnThisReport": null,
        "PivotTableLink": null,
        "ExcelNameName": "Storm_overflows_proportion",
        "ExcelNameNames": {
          "$type": "ModelMakerEngine.ExcelNameDictionary, ModelMakerEngine",
          "$values": []
        },
        "NumberFormatOverride": null,
        "HasOpeningBalanceFlag": false,
        "OpeningBalanceFlagAppliedName": "",
        "Deletable": true,
        "Comment": "",
        "HasSwitchSignLine": false,
        "SwitchSignForReport": false,
        "MultipleInputValues": null,
        "NonPrimaryInput": false,
        "Max": "NaN",
        "Min": "NaN",
        "IsBalanceButNotCorkscrew": false,
        "IsEditable": true,
        "IsConstant": true,
        "UniqueID": "73ae220f-4484-43a4-bf4c-d345c3143337",
        "Dimensions": {
          "$type": "ModelMakerEngine.MMDimensions, ModelMakerEngine",
          "$values": []
        },
        "EquationOBXInternal": "IF([Total expenditure category delta]=0,0,[Storm overflows delta]/[Total expenditure category delta])",
        "NameOfGroup": "Inputs.Costs breakdown",
        "EquationToParse": "IF([Total expenditure category delta]=0,0,[Storm overflows delta]/[Total expenditure category delta])",
        "MostRecentExpectedUnitErrors": null,
        "Units": {
          "$ref": "301"
        },
        "Name": "Storm overflows proportion",
        "ReportLines": {
          "$type": "ModelMaker.UndoableCollection`1[[ModelMakerEngine.IReportLine, ModelMakerEngine]], ModelMaker.Undo",
          "$values": []
        },
        "IsOpeningBalance": false,
        "ExternalLinks": {
          "$type": "UINext.Collections.DeepObservableCollection`1[[ExternalLinks.IExternalDataLink, ExternalLinks]], UINext",
          "$values": []
        },
        "HasUnits": true,
        "UnitsValid": true,
        "UnitsErrorMessage": "",
        "IgnoreUnitIssues": false,
        "IsPlaceholder": false,
        "StandardName": 0,
        "IsStandardNode": false,
        "WarnMessage": null,
        "StandardDescription": null,
        "HasStandardDescription": false,
        "HasStandardName": false,
        "OptimisationNodePair": null,
        "IsOptimisationNode": false,
        "Actuals": null,
        "UDFCode": null,
        "AssociatedOptimisationNodes": null,
        "CustomNamedRange": null,
        "IsRowTotal": false,
        "YPosition": 1,
        "Parent": {
          "$ref": "1"
        },
        "Visible": true,
        "Font": null,
        "AllowIncomingLinks": true,
        "AllowOutgoingLinks": true,
        "IncomingLinks": {
          "$type": "System.Collections.ObjectModel.Collection`1[[ModelMaker.MMLink, ModelMaker]], mscorlib",
          "$values": []
        },
        "OutgoingLinks": {
          "$type": "System.Collections.ObjectModel.Collection`1[[ModelMaker.MMLink, ModelMaker]], mscorlib",
          "$values": []
        },
        "Issues": null
      },
      {
        "$id": "303",
        "$type": "ModelMaker.VariableNode, ModelMaker",
        "RowTotalDependent": null,
        "PutCalculationOnReport": false,
        "CalculateOnThisReport": null,
        "PivotTableLink": null,
        "ExcelNameName": "Nutrient_removal_proportion",
        "ExcelNameNames": {
          "$type": "ModelMakerEngine.ExcelNameDictionary, ModelMakerEngine",
          "$values": []
        },
        "NumberFormatOverride": null,
        "HasOpeningBalanceFlag": false,
        "OpeningBalanceFlagAppliedName": "",
        "Deletable": true,
        "Comment": "",
        "HasSwitchSignLine": false,
        "SwitchSignForReport": false,
        "MultipleInputValues": null,
        "NonPrimaryInput": false,
        "Max": "NaN",
        "Min": "NaN",
        "IsBalanceButNotCorkscrew": false,
        "IsEditable": true,
        "IsConstant": true,
        "UniqueID": "bb3ddd2c-f66c-4a02-9a33-062637a00e51",
        "Dimensions": {
          "$type": "ModelMakerEngine.MMDimensions, ModelMakerEngine",
          "$values": []
        },
        "EquationOBXInternal": "IF([Total expenditure category delta]=0,0,[Nutrient removal delta]/[Total expenditure category delta])",
        "NameOfGroup": "Inputs.Costs breakdown",
        "EquationToParse": "IF([Total expenditure category delta]=0,0,[Nutrient removal delta]/[Total expenditure category delta])",
        "MostRecentExpectedUnitErrors": null,
        "Units": {
          "$ref": "301"
        },
        "Name": "Nutrient removal proportion",
        "ReportLines": {
          "$type": "ModelMaker.UndoableCollection`1[[ModelMakerEngine.IReportLine, ModelMakerEngine]], ModelMaker.Undo",
          "$values": []
        },
        "IsOpeningBalance": false,
        "ExternalLinks": {
          "$type": "UINext.Collections.DeepObservableCollection`1[[ExternalLinks.IExternalDataLink, ExternalLinks]], UINext",
          "$values": []
        },
        "HasUnits": true,
        "UnitsValid": true,
        "UnitsErrorMessage": "",
        "IgnoreUnitIssues": false,
        "IsPlaceholder": false,
        "StandardName": 0,
        "IsStandardNode": false,
        "WarnMessage": null,
        "StandardDescription": null,
        "HasStandardDescription": false,
        "HasStandardName": false,
        "OptimisationNodePair": null,
        "IsOptimisationNode": false,
        "Actuals": null,
        "UDFCode": null,
        "AssociatedOptimisationNodes": null,
        "CustomNamedRange": null,
        "IsRowTotal": false,
        "YPosition": 2,
        "Parent": {
          "$ref": "1"
        },
        "Visible": true,
        "Font": null,
        "AllowIncomingLinks": true,
        "AllowOutgoingLinks": true,
        "IncomingLinks": {
          "$type": "System.Collections.ObjectModel.Collection`1[[ModelMaker.MMLink, ModelMaker]], mscorlib",
          "$values": []
        },
        "OutgoingLinks": {
          "$type": "System.Collections.ObjectModel.Collection`1[[ModelMaker.MMLink, ModelMaker]], mscorlib",
          "$values": []
        },
        "Issues": null
      },
      {
        "$id": "304",
        "$type": "ModelMaker.VariableNode, ModelMaker",
        "RowTotalDependent": null,
        "PutCalculationOnReport": false,
        "CalculateOnThisReport": null,
        "PivotTableLink": null,
        "ExcelNameName": "Other_environmental_proportion",
        "ExcelNameNames": {
          "$type": "ModelMakerEngine.ExcelNameDictionary, ModelMakerEngine",
          "$values": []
        },
        "NumberFormatOverride": null,
        "HasOpeningBalanceFlag": false,
        "OpeningBalanceFlagAppliedName": "",
        "Deletable": true,
        "Comment": "",
        "HasSwitchSignLine": false,
        "SwitchSignForReport": false,
        "MultipleInputValues": null,
        "NonPrimaryInput": false,
        "Max": "NaN",
        "Min": "NaN",
        "IsBalanceButNotCorkscrew": false,
        "IsEditable": true,
        "IsConstant": true,
        "UniqueID": "5dff9f3b-3587-4b41-8566-a67400fb470e",
        "Dimensions": {
          "$type": "ModelMakerEngine.MMDimensions, ModelMakerEngine",
          "$values": []
        },
        "EquationOBXInternal": "IF([Total expenditure category delta]=0,0,[Other environmental delta]/[Total expenditure category delta])",
        "NameOfGroup": "Inputs.Costs breakdown",
        "EquationToParse": "IF([Total expenditure category delta]=0,0,[Other environmental delta]/[Total expenditure category delta])",
        "MostRecentExpectedUnitErrors": null,
        "Units": {
          "$ref": "301"
        },
        "Name": "Other environmental proportion",
        "ReportLines": {
          "$type": "ModelMaker.UndoableCollection`1[[ModelMakerEngine.IReportLine, ModelMakerEngine]], ModelMaker.Undo",
          "$values": []
        },
        "IsOpeningBalance": false,
        "ExternalLinks": {
          "$type": "UINext.Collections.DeepObservableCollection`1[[ExternalLinks.IExternalDataLink, ExternalLinks]], UINext",
          "$values": []
        },
        "HasUnits": true,
        "UnitsValid": true,
        "UnitsErrorMessage": "",
        "IgnoreUnitIssues": false,
        "IsPlaceholder": false,
        "StandardName": 0,
        "IsStandardNode": false,
        "WarnMessage": null,
        "StandardDescription": null,
        "HasStandardDescription": false,
        "HasStandardName": false,
        "OptimisationNodePair": null,
        "IsOptimisationNode": false,
        "Actuals": null,
        "UDFCode": null,
        "AssociatedOptimisationNodes": null,
        "CustomNamedRange": null,
        "IsRowTotal": false,
        "YPosition": 7,
        "Parent": {
          "$ref": "1"
        },
        "Visible": true,
        "Font": null,
        "AllowIncomingLinks": true,
        "AllowOutgoingLinks": true,
        "IncomingLinks": {
          "$type": "System.Collections.ObjectModel.Collection`1[[ModelMaker.MMLink, ModelMaker]], mscorlib",
          "$values": []
        },
        "OutgoingLinks": {
          "$type": "System.Collections.ObjectModel.Collection`1[[ModelMaker.MMLink, ModelMaker]], mscorlib",
          "$values": []
        },
        "Issues": null
      },
      {
        "$id": "305",
        "$type": "ModelMaker.VariableNode, ModelMaker",
        "RowTotalDependent": null,
        "PutCalculationOnReport": false,
        "CalculateOnThisReport": null,
        "PivotTableLink": null,
        "ExcelNameName": "Other_enhancement_costs_proportion",
        "ExcelNameNames": {
          "$type": "ModelMakerEngine.ExcelNameDictionary, ModelMakerEngine",
          "$values": []
        },
        "NumberFormatOverride": null,
        "HasOpeningBalanceFlag": false,
        "OpeningBalanceFlagAppliedName": "",
        "Deletable": true,
        "Comment": "",
        "HasSwitchSignLine": false,
        "SwitchSignForReport": false,
        "MultipleInputValues": null,
        "NonPrimaryInput": false,
        "Max": "NaN",
        "Min": "NaN",
        "IsBalanceButNotCorkscrew": false,
        "IsEditable": true,
        "IsConstant": true,
        "UniqueID": "97a4cb82-4aea-417c-b30d-98e9e77d1fe5",
        "Dimensions": {
          "$type": "ModelMakerEngine.MMDimensions, ModelMakerEngine",
          "$values": []
        },
        "EquationOBXInternal": "IF([Total expenditure category delta]=0,0,[Other enhancement costs delta]/[Total expenditure category delta])",
        "NameOfGroup": "Inputs.Costs breakdown",
        "EquationToParse": "IF([Total expenditure category delta]=0,0,[Other enhancement costs delta]/[Total expenditure category delta])",
        "MostRecentExpectedUnitErrors": null,
        "Units": {
          "$ref": "301"
        },
        "Name": "Other enhancement costs proportion",
        "ReportLines": {
          "$type": "ModelMaker.UndoableCollection`1[[ModelMakerEngine.IReportLine, ModelMakerEngine]], ModelMaker.Undo",
          "$values": []
        },
        "IsOpeningBalance": false,
        "ExternalLinks": {
          "$type": "UINext.Collections.DeepObservableCollection`1[[ExternalLinks.IExternalDataLink, ExternalLinks]], UINext",
          "$values": []
        },
        "HasUnits": true,
        "UnitsValid": true,
        "UnitsErrorMessage": "",
        "IgnoreUnitIssues": false,
        "IsPlaceholder": false,
        "StandardName": 0,
        "IsStandardNode": false,
        "WarnMessage": null,
        "StandardDescription": null,
        "HasStandardDescription": false,
        "HasStandardName": false,
        "OptimisationNodePair": null,
        "IsOptimisationNode": false,
        "Actuals": null,
        "UDFCode": null,
        "AssociatedOptimisationNodes": null,
        "CustomNamedRange": null,
        "IsRowTotal": false,
        "YPosition": 8,
        "Parent": {
          "$ref": "1"
        },
        "Visible": true,
        "Font": null,
        "AllowIncomingLinks": true,
        "AllowOutgoingLinks": true,
        "IncomingLinks": {
          "$type": "System.Collections.ObjectModel.Collection`1[[ModelMaker.MMLink, ModelMaker]], mscorlib",
          "$values": []
        },
        "OutgoingLinks": {
          "$type": "System.Collections.ObjectModel.Collection`1[[ModelMaker.MMLink, ModelMaker]], mscorlib",
          "$values": []
        },
        "Issues": null
      },
      {
        "$ref": "88"
      },
      {
        "$id": "306",
        "$type": "ModelMaker.GroupNode, ModelMaker",
        "TabOrHeaderColour": "",
        "Comment": "",
        "NameOfGroup": null,
        "YPosition": 0,
        "Folded": false,
        "Font": null,
        "Children": {
          "$type": "ModelMaker.GroupNodeChildCollection, ModelMaker",
          "$values": [
            {
              "$id": "307",
              "$type": "ModelMaker.VariableNode, ModelMaker",
              "RowTotalDependent": null,
              "PutCalculationOnReport": false,
              "CalculateOnThisReport": null,
              "PivotTableLink": null,
              "ExcelNameName": "Costs_impact",
              "ExcelNameNames": {
                "$type": "ModelMakerEngine.ExcelNameDictionary, ModelMakerEngine",
                "$values": []
              },
              "NumberFormatOverride": null,
              "HasOpeningBalanceFlag": false,
              "OpeningBalanceFlagAppliedName": "",
              "Deletable": true,
              "Comment": "",
              "HasSwitchSignLine": false,
              "SwitchSignForReport": false,
              "MultipleInputValues": null,
              "NonPrimaryInput": false,
              "Max": "NaN",
              "Min": "NaN",
              "IsBalanceButNotCorkscrew": false,
              "IsEditable": true,
              "IsConstant": false,
              "UniqueID": "e2de035a-e9f8-4953-9125-1066922f58f1",
              "Dimensions": {
                "$type": "ModelMakerEngine.MMDimensions, ModelMakerEngine",
                "$values": []
              },
              "EquationOBXInternal": " [Average totex increase/(decrease)] + [Final Impact of PAYG rate change] + [RCV] + [Run-off rates]",
              "NameOfGroup": "Breakdown by costs",
              "EquationToParse": " [Average totex increase/(decrease)] + [Final Impact of PAYG rate change] + [RCV] + [Run-off rates]",
              "MostRecentExpectedUnitErrors": null,
              "Units": {
                "$id": "308",
                "$type": "ModelMaker.Unit, ModelMaker",
                "NumberFormatOverride": null,
                "MatchAnything": false,
                "ExternalRepresentation": "£ / customer",
                "ItemsOnTop": {
                  "$type": "System.Collections.Generic.List`1[[System.String, mscorlib]], mscorlib",
                  "$values": [
                    "£"
                  ]
                },
                "ItemsOnBottom": {
                  "$type": "System.Collections.Generic.List`1[[System.String, mscorlib]], mscorlib",
                  "$values": [
                    "CUSTOMER"
                  ]
                },
                "IsCurrency": true,
                "ContainsSMU": false,
                "IsDimensionless": false,
                "InsertRowTotal": true,
                "IgnoreWhenDeterminingExpectedUnits": false
              },
              "Name": "Costs impact",
              "ReportLines": {
                "$type": "ModelMaker.UndoableCollection`1[[ModelMakerEngine.IReportLine, ModelMakerEngine]], ModelMaker.Undo",
                "$values": []
              },
              "IsOpeningBalance": false,
              "ExternalLinks": {
                "$type": "UINext.Collections.DeepObservableCollection`1[[ExternalLinks.IExternalDataLink, ExternalLinks]], UINext",
                "$values": []
              },
              "HasUnits": true,
              "UnitsValid": true,
              "UnitsErrorMessage": "",
              "IgnoreUnitIssues": false,
              "IsPlaceholder": false,
              "StandardName": 0,
              "IsStandardNode": false,
              "WarnMessage": null,
              "StandardDescription": null,
              "HasStandardDescription": false,
              "HasStandardName": false,
              "OptimisationNodePair": null,
              "IsOptimisationNode": false,
              "Actuals": null,
              "UDFCode": null,
              "AssociatedOptimisationNodes": null,
              "CustomNamedRange": null,
              "IsRowTotal": false,
              "YPosition": 0,
              "Parent": {
                "$ref": "1"
              },
              "Visible": true,
              "Font": null,
              "AllowIncomingLinks": true,
              "AllowOutgoingLinks": true,
              "IncomingLinks": {
                "$type": "System.Collections.ObjectModel.Collection`1[[ModelMaker.MMLink, ModelMaker]], mscorlib",
                "$values": []
              },
              "OutgoingLinks": {
                "$type": "System.Collections.ObjectModel.Collection`1[[ModelMaker.MMLink, ModelMaker]], mscorlib",
                "$values": []
              },
              "Issues": null
            },
            {
              "$id": "309",
              "$type": "ModelMaker.GroupNode, ModelMaker",
              "TabOrHeaderColour": "",
              "Comment": "",
              "NameOfGroup": "Breakdown by costs",
              "YPosition": 1,
              "Folded": false,
              "Font": null,
              "Children": {
                "$type": "ModelMaker.GroupNodeChildCollection, ModelMaker",
                "$values": [
                  {
                    "$id": "310",
                    "$type": "ModelMaker.VariableNode, ModelMaker",
                    "RowTotalDependent": null,
                    "PutCalculationOnReport": false,
                    "CalculateOnThisReport": null,
                    "PivotTableLink": null,
                    "ExcelNameName": "Base_expenditure_delta",
                    "ExcelNameNames": {
                      "$type": "ModelMakerEngine.ExcelNameDictionary, ModelMakerEngine",
                      "$values": []
                    },
                    "NumberFormatOverride": null,
                    "HasOpeningBalanceFlag": false,
                    "OpeningBalanceFlagAppliedName": "",
                    "Deletable": true,
                    "Comment": "",
                    "HasSwitchSignLine": false,
                    "SwitchSignForReport": false,
                    "MultipleInputValues": null,
                    "NonPrimaryInput": false,
                    "Max": "NaN",
                    "Min": "NaN",
                    "IsBalanceButNotCorkscrew": false,
                    "IsEditable": true,
                    "IsConstant": false,
                    "UniqueID": "5106a28b-54a5-4f33-95c7-e1b180549f2b",
                    "Dimensions": {
                      "$type": "ModelMakerEngine.MMDimensions, ModelMakerEngine",
                      "$values": []
                    },
                    "EquationOBXInternal": "[Base expenditure PR24] - ( [Pre-inflation base expenditure PR19] * [CPIH factor] )",
                    "NameOfGroup": "Unallocated",
                    "EquationToParse": "[Base expenditure PR24] - ( [Pre-inflation base expenditure PR19] * [CPIH factor] )",
                    "MostRecentExpectedUnitErrors": null,
                    "Units": {
                      "$id": "311",
                      "$type": "ModelMaker.Unit, ModelMaker",
                      "NumberFormatOverride": null,
                      "MatchAnything": false,
                      "ExternalRepresentation": "£m",
                      "ItemsOnTop": {
                        "$type": "System.Collections.Generic.List`1[[System.String, mscorlib]], mscorlib",
                        "$values": [
                          "£M"
                        ]
                      },
                      "ItemsOnBottom": {
                        "$type": "System.Collections.Generic.List`1[[System.String, mscorlib]], mscorlib",
                        "$values": []
                      },
                      "IsCurrency": true,
                      "ContainsSMU": false,
                      "IsDimensionless": false,
                      "InsertRowTotal": true,
                      "IgnoreWhenDeterminingExpectedUnits": false
                    },
                    "Name": "Base expenditure delta",
                    "ReportLines": {
                      "$type": "ModelMaker.UndoableCollection`1[[ModelMakerEngine.IReportLine, ModelMakerEngine]], ModelMaker.Undo",
                      "$values": []
                    },
                    "IsOpeningBalance": false,
                    "ExternalLinks": {
                      "$type": "UINext.Collections.DeepObservableCollection`1[[ExternalLinks.IExternalDataLink, ExternalLinks]], UINext",
                      "$values": []
                    },
                    "HasUnits": true,
                    "UnitsValid": true,
                    "UnitsErrorMessage": "",
                    "IgnoreUnitIssues": false,
                    "IsPlaceholder": false,
                    "StandardName": 0,
                    "IsStandardNode": false,
                    "WarnMessage": null,
                    "StandardDescription": null,
                    "HasStandardDescription": false,
                    "HasStandardName": false,
                    "OptimisationNodePair": null,
                    "IsOptimisationNode": false,
                    "Actuals": null,
                    "UDFCode": null,
                    "AssociatedOptimisationNodes": null,
                    "CustomNamedRange": null,
                    "IsRowTotal": false,
                    "YPosition": 0,
                    "Parent": {
                      "$ref": "1"
                    },
                    "Visible": true,
                    "Font": null,
                    "AllowIncomingLinks": true,
                    "AllowOutgoingLinks": true,
                    "IncomingLinks": {
                      "$type": "System.Collections.ObjectModel.Collection`1[[ModelMaker.MMLink, ModelMaker]], mscorlib",
                      "$values": []
                    },
                    "OutgoingLinks": {
                      "$type": "System.Collections.ObjectModel.Collection`1[[ModelMaker.MMLink, ModelMaker]], mscorlib",
                      "$values": []
                    },
                    "Issues": null
                  },
                  {
                    "$id": "312",
                    "$type": "ModelMaker.VariableNode, ModelMaker",
                    "RowTotalDependent": null,
                    "PutCalculationOnReport": false,
                    "CalculateOnThisReport": null,
                    "PivotTableLink": null,
                    "ExcelNameName": "Storm_overflows_delta",
                    "ExcelNameNames": {
                      "$type": "ModelMakerEngine.ExcelNameDictionary, ModelMakerEngine",
                      "$values": []
                    },
                    "NumberFormatOverride": null,
                    "HasOpeningBalanceFlag": false,
                    "OpeningBalanceFlagAppliedName": "",
                    "Deletable": true,
                    "Comment": "",
                    "HasSwitchSignLine": false,
                    "SwitchSignForReport": false,
                    "MultipleInputValues": null,
                    "NonPrimaryInput": false,
                    "Max": "NaN",
                    "Min": "NaN",
                    "IsBalanceButNotCorkscrew": false,
                    "IsEditable": true,
                    "IsConstant": false,
                    "UniqueID": "600d2602-4285-4367-9877-22cf45657f1a",
                    "Dimensions": {
                      "$type": "ModelMakerEngine.MMDimensions, ModelMakerEngine",
                      "$values": []
                    },
                    "EquationOBXInternal": "[Storm overflows PR24] - ( [Pre-inflation storm overflows PR19] * [CPIH factor] )",
                    "NameOfGroup": "Unallocated",
                    "EquationToParse": "[Storm overflows PR24] - ( [Pre-inflation storm overflows PR19] * [CPIH factor] )",
                    "MostRecentExpectedUnitErrors": null,
                    "Units": {
                      "$id": "313",
                      "$type": "ModelMaker.Unit, ModelMaker",
                      "NumberFormatOverride": null,
                      "MatchAnything": false,
                      "ExternalRepresentation": "£m",
                      "ItemsOnTop": {
                        "$type": "System.Collections.Generic.List`1[[System.String, mscorlib]], mscorlib",
                        "$values": [
                          "£M"
                        ]
                      },
                      "ItemsOnBottom": {
                        "$type": "System.Collections.Generic.List`1[[System.String, mscorlib]], mscorlib",
                        "$values": []
                      },
                      "IsCurrency": true,
                      "ContainsSMU": false,
                      "IsDimensionless": false,
                      "InsertRowTotal": true,
                      "IgnoreWhenDeterminingExpectedUnits": false
                    },
                    "Name": "Storm overflows delta",
                    "ReportLines": {
                      "$type": "ModelMaker.UndoableCollection`1[[ModelMakerEngine.IReportLine, ModelMakerEngine]], ModelMaker.Undo",
                      "$values": []
                    },
                    "IsOpeningBalance": false,
                    "ExternalLinks": {
                      "$type": "UINext.Collections.DeepObservableCollection`1[[ExternalLinks.IExternalDataLink, ExternalLinks]], UINext",
                      "$values": []
                    },
                    "HasUnits": true,
                    "UnitsValid": true,
                    "UnitsErrorMessage": "",
                    "IgnoreUnitIssues": false,
                    "IsPlaceholder": false,
                    "StandardName": 0,
                    "IsStandardNode": false,
                    "WarnMessage": null,
                    "StandardDescription": null,
                    "HasStandardDescription": false,
                    "HasStandardName": false,
                    "OptimisationNodePair": null,
                    "IsOptimisationNode": false,
                    "Actuals": null,
                    "UDFCode": null,
                    "AssociatedOptimisationNodes": null,
                    "CustomNamedRange": null,
                    "IsRowTotal": false,
                    "YPosition": 1,
                    "Parent": {
                      "$ref": "1"
                    },
                    "Visible": true,
                    "Font": null,
                    "AllowIncomingLinks": true,
                    "AllowOutgoingLinks": true,
                    "IncomingLinks": {
                      "$type": "System.Collections.ObjectModel.Collection`1[[ModelMaker.MMLink, ModelMaker]], mscorlib",
                      "$values": []
                    },
                    "OutgoingLinks": {
                      "$type": "System.Collections.ObjectModel.Collection`1[[ModelMaker.MMLink, ModelMaker]], mscorlib",
                      "$values": []
                    },
                    "Issues": null
                  },
                  {
                    "$id": "314",
                    "$type": "ModelMaker.VariableNode, ModelMaker",
                    "RowTotalDependent": null,
                    "PutCalculationOnReport": false,
                    "CalculateOnThisReport": null,
                    "PivotTableLink": null,
                    "ExcelNameName": "Nutrient_removal_delta",
                    "ExcelNameNames": {
                      "$type": "ModelMakerEngine.ExcelNameDictionary, ModelMakerEngine",
                      "$values": []
                    },
                    "NumberFormatOverride": null,
                    "HasOpeningBalanceFlag": false,
                    "OpeningBalanceFlagAppliedName": "",
                    "Deletable": true,
                    "Comment": "",
                    "HasSwitchSignLine": false,
                    "SwitchSignForReport": false,
                    "MultipleInputValues": null,
                    "NonPrimaryInput": false,
                    "Max": "NaN",
                    "Min": "NaN",
                    "IsBalanceButNotCorkscrew": false,
                    "IsEditable": true,
                    "IsConstant": false,
                    "UniqueID": "3bfa5760-ba52-4eed-9efb-0dcbcd70c911",
                    "Dimensions": {
                      "$type": "ModelMakerEngine.MMDimensions, ModelMakerEngine",
                      "$values": []
                    },
                    "EquationOBXInternal": "[Nutrient removal PR24] - ( [Pre-inflation nutrient removal PR19] * [CPIH factor] )",
                    "NameOfGroup": "Unallocated",
                    "EquationToParse": "[Nutrient removal PR24] - ( [Pre-inflation nutrient removal PR19] * [CPIH factor] )",
                    "MostRecentExpectedUnitErrors": null,
                    "Units": {
                      "$ref": "100"
                    },
                    "Name": "Nutrient removal delta",
                    "ReportLines": {
                      "$type": "ModelMaker.UndoableCollection`1[[ModelMakerEngine.IReportLine, ModelMakerEngine]], ModelMaker.Undo",
                      "$values": []
                    },
                    "IsOpeningBalance": false,
                    "ExternalLinks": {
                      "$type": "UINext.Collections.DeepObservableCollection`1[[ExternalLinks.IExternalDataLink, ExternalLinks]], UINext",
                      "$values": []
                    },
                    "HasUnits": true,
                    "UnitsValid": true,
                    "UnitsErrorMessage": "",
                    "IgnoreUnitIssues": false,
                    "IsPlaceholder": false,
                    "StandardName": 0,
                    "IsStandardNode": false,
                    "WarnMessage": null,
                    "StandardDescription": null,
                    "HasStandardDescription": false,
                    "HasStandardName": false,
                    "OptimisationNodePair": null,
                    "IsOptimisationNode": false,
                    "Actuals": null,
                    "UDFCode": null,
                    "AssociatedOptimisationNodes": null,
                    "CustomNamedRange": null,
                    "IsRowTotal": false,
                    "YPosition": 2,
                    "Parent": {
                      "$ref": "1"
                    },
                    "Visible": true,
                    "Font": null,
                    "AllowIncomingLinks": true,
                    "AllowOutgoingLinks": true,
                    "IncomingLinks": {
                      "$type": "System.Collections.ObjectModel.Collection`1[[ModelMaker.MMLink, ModelMaker]], mscorlib",
                      "$values": []
                    },
                    "OutgoingLinks": {
                      "$type": "System.Collections.ObjectModel.Collection`1[[ModelMaker.MMLink, ModelMaker]], mscorlib",
                      "$values": []
                    },
                    "Issues": null
                  },
                  {
                    "$id": "315",
                    "$type": "ModelMaker.VariableNode, ModelMaker",
                    "RowTotalDependent": null,
                    "PutCalculationOnReport": false,
                    "CalculateOnThisReport": null,
                    "PivotTableLink": null,
                    "ExcelNameName": "Resilience_delta",
                    "ExcelNameNames": {
                      "$type": "ModelMakerEngine.ExcelNameDictionary, ModelMakerEngine",
                      "$values": []
                    },
                    "NumberFormatOverride": null,
                    "HasOpeningBalanceFlag": false,
                    "OpeningBalanceFlagAppliedName": "",
                    "Deletable": true,
                    "Comment": "",
                    "HasSwitchSignLine": false,
                    "SwitchSignForReport": false,
                    "MultipleInputValues": null,
                    "NonPrimaryInput": false,
                    "Max": "NaN",
                    "Min": "NaN",
                    "IsBalanceButNotCorkscrew": false,
                    "IsEditable": true,
                    "IsConstant": false,
                    "UniqueID": "1a0ac3fe-bfca-4925-8c46-5da15b309aac",
                    "Dimensions": {
                      "$type": "ModelMakerEngine.MMDimensions, ModelMakerEngine",
                      "$values": []
                    },
                    "EquationOBXInternal": "[Resilience PR24] - ( [Pre-inflation resilience PR19] * [CPIH factor] )",
                    "NameOfGroup": "Breakdown by costs.Cost proportions",
                    "EquationToParse": "[Resilience PR24] - ( [Pre-inflation resilience PR19] * [CPIH factor] )",
                    "MostRecentExpectedUnitErrors": null,
                    "Units": {
                      "$id": "316",
                      "$type": "ModelMaker.Unit, ModelMaker",
                      "NumberFormatOverride": null,
                      "MatchAnything": false,
                      "ExternalRepresentation": "£m",
                      "ItemsOnTop": {
                        "$type": "System.Collections.Generic.List`1[[System.String, mscorlib]], mscorlib",
                        "$values": [
                          "£m"
                        ]
                      },
                      "ItemsOnBottom": {
                        "$type": "System.Collections.Generic.List`1[[System.String, mscorlib]], mscorlib",
                        "$values": []
                      },
                      "IsCurrency": true,
                      "ContainsSMU": false,
                      "IsDimensionless": false,
                      "InsertRowTotal": true,
                      "IgnoreWhenDeterminingExpectedUnits": false
                    },
                    "Name": "Resilience delta",
                    "ReportLines": {
                      "$type": "ModelMaker.UndoableCollection`1[[ModelMakerEngine.IReportLine, ModelMakerEngine]], ModelMaker.Undo",
                      "$values": []
                    },
                    "IsOpeningBalance": false,
                    "ExternalLinks": {
                      "$type": "UINext.Collections.DeepObservableCollection`1[[ExternalLinks.IExternalDataLink, ExternalLinks]], UINext",
                      "$values": []
                    },
                    "HasUnits": true,
                    "UnitsValid": true,
                    "UnitsErrorMessage": "",
                    "IgnoreUnitIssues": false,
                    "IsPlaceholder": false,
                    "StandardName": 0,
                    "IsStandardNode": false,
                    "WarnMessage": null,
                    "StandardDescription": null,
                    "HasStandardDescription": false,
                    "HasStandardName": false,
                    "OptimisationNodePair": null,
                    "IsOptimisationNode": false,
                    "Actuals": null,
                    "UDFCode": null,
                    "AssociatedOptimisationNodes": null,
                    "CustomNamedRange": null,
                    "IsRowTotal": false,
                    "YPosition": 3,
                    "Parent": {
                      "$ref": "1"
                    },
                    "Visible": true,
                    "Font": null,
                    "AllowIncomingLinks": true,
                    "AllowOutgoingLinks": true,
                    "IncomingLinks": {
                      "$type": "System.Collections.ObjectModel.Collection`1[[ModelMaker.MMLink, ModelMaker]], mscorlib",
                      "$values": []
                    },
                    "OutgoingLinks": {
                      "$type": "System.Collections.ObjectModel.Collection`1[[ModelMaker.MMLink, ModelMaker]], mscorlib",
                      "$values": []
                    },
                    "Issues": null
                  },
                  {
                    "$id": "317",
                    "$type": "ModelMaker.VariableNode, ModelMaker",
                    "RowTotalDependent": null,
                    "PutCalculationOnReport": false,
                    "CalculateOnThisReport": null,
                    "PivotTableLink": null,
                    "ExcelNameName": "Net_zero_delta",
                    "ExcelNameNames": {
                      "$type": "ModelMakerEngine.ExcelNameDictionary, ModelMakerEngine",
                      "$values": []
                    },
                    "NumberFormatOverride": null,
                    "HasOpeningBalanceFlag": false,
                    "OpeningBalanceFlagAppliedName": "",
                    "Deletable": true,
                    "Comment": "",
                    "HasSwitchSignLine": false,
                    "SwitchSignForReport": false,
                    "MultipleInputValues": null,
                    "NonPrimaryInput": false,
                    "Max": "NaN",
                    "Min": "NaN",
                    "IsBalanceButNotCorkscrew": false,
                    "IsEditable": true,
                    "IsConstant": false,
                    "UniqueID": "9f9b4d2c-a04e-4396-8307-0f3b85ea0ea0",
                    "Dimensions": {
                      "$type": "ModelMakerEngine.MMDimensions, ModelMakerEngine",
                      "$values": []
                    },
                    "EquationOBXInternal": "[Net zero PR24] - ( [Pre-inflation net zero PR19] * [CPIH factor] )",
                    "NameOfGroup": "Breakdown by costs.Cost proportions",
                    "EquationToParse": "[Net zero PR24] - ( [Pre-inflation net zero PR19] * [CPIH factor] )",
                    "MostRecentExpectedUnitErrors": null,
                    "Units": {
                      "$id": "318",
                      "$type": "ModelMaker.Unit, ModelMaker",
                      "NumberFormatOverride": null,
                      "MatchAnything": false,
                      "ExternalRepresentation": "£m",
                      "ItemsOnTop": {
                        "$type": "System.Collections.Generic.List`1[[System.String, mscorlib]], mscorlib",
                        "$values": [
                          "£m"
                        ]
                      },
                      "ItemsOnBottom": {
                        "$type": "System.Collections.Generic.List`1[[System.String, mscorlib]], mscorlib",
                        "$values": []
                      },
                      "IsCurrency": true,
                      "ContainsSMU": false,
                      "IsDimensionless": false,
                      "InsertRowTotal": true,
                      "IgnoreWhenDeterminingExpectedUnits": false
                    },
                    "Name": "Net zero delta",
                    "ReportLines": {
                      "$type": "ModelMaker.UndoableCollection`1[[ModelMakerEngine.IReportLine, ModelMakerEngine]], ModelMaker.Undo",
                      "$values": []
                    },
                    "IsOpeningBalance": false,
                    "ExternalLinks": {
                      "$type": "UINext.Collections.DeepObservableCollection`1[[ExternalLinks.IExternalDataLink, ExternalLinks]], UINext",
                      "$values": []
                    },
                    "HasUnits": true,
                    "UnitsValid": true,
                    "UnitsErrorMessage": "",
                    "IgnoreUnitIssues": false,
                    "IsPlaceholder": false,
                    "StandardName": 0,
                    "IsStandardNode": false,
                    "WarnMessage": null,
                    "StandardDescription": null,
                    "HasStandardDescription": false,
                    "HasStandardName": false,
                    "OptimisationNodePair": null,
                    "IsOptimisationNode": false,
                    "Actuals": null,
                    "UDFCode": null,
                    "AssociatedOptimisationNodes": null,
                    "CustomNamedRange": null,
                    "IsRowTotal": false,
                    "YPosition": 4,
                    "Parent": {
                      "$ref": "1"
                    },
                    "Visible": true,
                    "Font": null,
                    "AllowIncomingLinks": true,
                    "AllowOutgoingLinks": true,
                    "IncomingLinks": {
                      "$type": "System.Collections.ObjectModel.Collection`1[[ModelMaker.MMLink, ModelMaker]], mscorlib",
                      "$values": []
                    },
                    "OutgoingLinks": {
                      "$type": "System.Collections.ObjectModel.Collection`1[[ModelMaker.MMLink, ModelMaker]], mscorlib",
                      "$values": []
                    },
                    "Issues": null
                  },
                  {
                    "$id": "319",
                    "$type": "ModelMaker.VariableNode, ModelMaker",
                    "RowTotalDependent": null,
                    "PutCalculationOnReport": false,
                    "CalculateOnThisReport": null,
                    "PivotTableLink": null,
                    "ExcelNameName": "WRMP_delta",
                    "ExcelNameNames": {
                      "$type": "ModelMakerEngine.ExcelNameDictionary, ModelMakerEngine",
                      "$values": []
                    },
                    "NumberFormatOverride": null,
                    "HasOpeningBalanceFlag": false,
                    "OpeningBalanceFlagAppliedName": "",
                    "Deletable": true,
                    "Comment": "",
                    "HasSwitchSignLine": false,
                    "SwitchSignForReport": false,
                    "MultipleInputValues": null,
                    "NonPrimaryInput": false,
                    "Max": "NaN",
                    "Min": "NaN",
                    "IsBalanceButNotCorkscrew": false,
                    "IsEditable": true,
                    "IsConstant": false,
                    "UniqueID": "fcfd64b8-cc72-4c1d-9977-3f2b70aec949",
                    "Dimensions": {
                      "$type": "ModelMakerEngine.MMDimensions, ModelMakerEngine",
                      "$values": []
                    },
                    "EquationOBXInternal": "[WRMP PR24] - ( [Pre-inflation WRMP PR19] * [CPIH factor] )",
                    "NameOfGroup": "Unallocated",
                    "EquationToParse": "[WRMP PR24] - ( [Pre-inflation WRMP PR19] * [CPIH factor] )",
                    "MostRecentExpectedUnitErrors": null,
                    "Units": {
                      "$ref": "114"
                    },
                    "Name": "WRMP delta",
                    "ReportLines": {
                      "$type": "ModelMaker.UndoableCollection`1[[ModelMakerEngine.IReportLine, ModelMakerEngine]], ModelMaker.Undo",
                      "$values": []
                    },
                    "IsOpeningBalance": false,
                    "ExternalLinks": {
                      "$type": "UINext.Collections.DeepObservableCollection`1[[ExternalLinks.IExternalDataLink, ExternalLinks]], UINext",
                      "$values": []
                    },
                    "HasUnits": true,
                    "UnitsValid": true,
                    "UnitsErrorMessage": "",
                    "IgnoreUnitIssues": false,
                    "IsPlaceholder": false,
                    "StandardName": 0,
                    "IsStandardNode": false,
                    "WarnMessage": null,
                    "StandardDescription": null,
                    "HasStandardDescription": false,
                    "HasStandardName": false,
                    "OptimisationNodePair": null,
                    "IsOptimisationNode": false,
                    "Actuals": null,
                    "UDFCode": null,
                    "AssociatedOptimisationNodes": null,
                    "CustomNamedRange": null,
                    "IsRowTotal": false,
                    "YPosition": 5,
                    "Parent": {
                      "$ref": "1"
                    },
                    "Visible": true,
                    "Font": null,
                    "AllowIncomingLinks": true,
                    "AllowOutgoingLinks": true,
                    "IncomingLinks": {
                      "$type": "System.Collections.ObjectModel.Collection`1[[ModelMaker.MMLink, ModelMaker]], mscorlib",
                      "$values": []
                    },
                    "OutgoingLinks": {
                      "$type": "System.Collections.ObjectModel.Collection`1[[ModelMaker.MMLink, ModelMaker]], mscorlib",
                      "$values": []
                    },
                    "Issues": null
                  },
                  {
                    "$id": "320",
                    "$type": "ModelMaker.VariableNode, ModelMaker",
                    "RowTotalDependent": null,
                    "PutCalculationOnReport": false,
                    "CalculateOnThisReport": null,
                    "PivotTableLink": null,
                    "ExcelNameName": "Environmental_delta",
                    "ExcelNameNames": {
                      "$type": "ModelMakerEngine.ExcelNameDictionary, ModelMakerEngine",
                      "$values": []
                    },
                    "NumberFormatOverride": null,
                    "HasOpeningBalanceFlag": false,
                    "OpeningBalanceFlagAppliedName": "",
                    "Deletable": true,
                    "Comment": "",
                    "HasSwitchSignLine": false,
                    "SwitchSignForReport": false,
                    "MultipleInputValues": null,
                    "NonPrimaryInput": false,
                    "Max": "NaN",
                    "Min": "NaN",
                    "IsBalanceButNotCorkscrew": false,
                    "IsEditable": true,
                    "IsConstant": false,
                    "UniqueID": "314b5dd5-ad5f-4c43-afa2-87fa1cf4867d",
                    "Dimensions": {
                      "$type": "ModelMakerEngine.MMDimensions, ModelMakerEngine",
                      "$values": []
                    },
                    "EquationOBXInternal": "[Environmental PR24] - ( [Pre-inflation environmental PR19] * [CPIH factor] )",
                    "NameOfGroup": "Breakdown by costs.Cost proportions",
                    "EquationToParse": "[Environmental PR24] - ( [Pre-inflation environmental PR19] * [CPIH factor] )",
                    "MostRecentExpectedUnitErrors": null,
                    "Units": {
                      "$id": "321",
                      "$type": "ModelMaker.Unit, ModelMaker",
                      "NumberFormatOverride": null,
                      "MatchAnything": false,
                      "ExternalRepresentation": "£m",
                      "ItemsOnTop": {
                        "$type": "System.Collections.Generic.List`1[[System.String, mscorlib]], mscorlib",
                        "$values": [
                          "£m"
                        ]
                      },
                      "ItemsOnBottom": {
                        "$type": "System.Collections.Generic.List`1[[System.String, mscorlib]], mscorlib",
                        "$values": []
                      },
                      "IsCurrency": true,
                      "ContainsSMU": false,
                      "IsDimensionless": false,
                      "InsertRowTotal": true,
                      "IgnoreWhenDeterminingExpectedUnits": false
                    },
                    "Name": "Environmental delta",
                    "ReportLines": {
                      "$type": "ModelMaker.UndoableCollection`1[[ModelMakerEngine.IReportLine, ModelMakerEngine]], ModelMaker.Undo",
                      "$values": []
                    },
                    "IsOpeningBalance": false,
                    "ExternalLinks": {
                      "$type": "UINext.Collections.DeepObservableCollection`1[[ExternalLinks.IExternalDataLink, ExternalLinks]], UINext",
                      "$values": []
                    },
                    "HasUnits": true,
                    "UnitsValid": true,
                    "UnitsErrorMessage": "",
                    "IgnoreUnitIssues": false,
                    "IsPlaceholder": false,
                    "StandardName": 0,
                    "IsStandardNode": false,
                    "WarnMessage": null,
                    "StandardDescription": null,
                    "HasStandardDescription": false,
                    "HasStandardName": false,
                    "OptimisationNodePair": null,
                    "IsOptimisationNode": false,
                    "Actuals": null,
                    "UDFCode": null,
                    "AssociatedOptimisationNodes": null,
                    "CustomNamedRange": null,
                    "IsRowTotal": false,
                    "YPosition": 6,
                    "Parent": {
                      "$ref": "1"
                    },
                    "Visible": true,
                    "Font": null,
                    "AllowIncomingLinks": true,
                    "AllowOutgoingLinks": true,
                    "IncomingLinks": {
                      "$type": "System.Collections.ObjectModel.Collection`1[[ModelMaker.MMLink, ModelMaker]], mscorlib",
                      "$values": []
                    },
                    "OutgoingLinks": {
                      "$type": "System.Collections.ObjectModel.Collection`1[[ModelMaker.MMLink, ModelMaker]], mscorlib",
                      "$values": []
                    },
                    "Issues": null
                  },
                  {
                    "$id": "322",
                    "$type": "ModelMaker.VariableNode, ModelMaker",
                    "RowTotalDependent": null,
                    "PutCalculationOnReport": false,
                    "CalculateOnThisReport": null,
                    "PivotTableLink": null,
                    "ExcelNameName": "Other_environmental_delta",
                    "ExcelNameNames": {
                      "$type": "ModelMakerEngine.ExcelNameDictionary, ModelMakerEngine",
                      "$values": []
                    },
                    "NumberFormatOverride": null,
                    "HasOpeningBalanceFlag": false,
                    "OpeningBalanceFlagAppliedName": "",
                    "Deletable": true,
                    "Comment": "",
                    "HasSwitchSignLine": false,
                    "SwitchSignForReport": false,
                    "MultipleInputValues": null,
                    "NonPrimaryInput": false,
                    "Max": "NaN",
                    "Min": "NaN",
                    "IsBalanceButNotCorkscrew": false,
                    "IsEditable": true,
                    "IsConstant": false,
                    "UniqueID": "cf0542a9-47d4-4093-976d-b91be44222d2",
                    "Dimensions": {
                      "$type": "ModelMakerEngine.MMDimensions, ModelMakerEngine",
                      "$values": []
                    },
                    "EquationOBXInternal": "[Other environmental PR24] - ( [Pre-inflation other environmental PR19] * [CPIH factor] )",
                    "NameOfGroup": "Unallocated",
                    "EquationToParse": "[Other environmental PR24] - ( [Pre-inflation other environmental PR19] * [CPIH factor] )",
                    "MostRecentExpectedUnitErrors": null,
                    "Units": {
                      "$ref": "122"
                    },
                    "Name": "Other environmental delta",
                    "ReportLines": {
                      "$type": "ModelMaker.UndoableCollection`1[[ModelMakerEngine.IReportLine, ModelMakerEngine]], ModelMaker.Undo",
                      "$values": []
                    },
                    "IsOpeningBalance": false,
                    "ExternalLinks": {
                      "$type": "UINext.Collections.DeepObservableCollection`1[[ExternalLinks.IExternalDataLink, ExternalLinks]], UINext",
                      "$values": []
                    },
                    "HasUnits": true,
                    "UnitsValid": true,
                    "UnitsErrorMessage": "",
                    "IgnoreUnitIssues": false,
                    "IsPlaceholder": false,
                    "StandardName": 0,
                    "IsStandardNode": false,
                    "WarnMessage": null,
                    "StandardDescription": null,
                    "HasStandardDescription": false,
                    "HasStandardName": false,
                    "OptimisationNodePair": null,
                    "IsOptimisationNode": false,
                    "Actuals": null,
                    "UDFCode": null,
                    "AssociatedOptimisationNodes": null,
                    "CustomNamedRange": null,
                    "IsRowTotal": false,
                    "YPosition": 7,
                    "Parent": {
                      "$ref": "1"
                    },
                    "Visible": true,
                    "Font": null,
                    "AllowIncomingLinks": true,
                    "AllowOutgoingLinks": true,
                    "IncomingLinks": {
                      "$type": "System.Collections.ObjectModel.Collection`1[[ModelMaker.MMLink, ModelMaker]], mscorlib",
                      "$values": []
                    },
                    "OutgoingLinks": {
                      "$type": "System.Collections.ObjectModel.Collection`1[[ModelMaker.MMLink, ModelMaker]], mscorlib",
                      "$values": []
                    },
                    "Issues": null
                  },
                  {
                    "$id": "323",
                    "$type": "ModelMaker.VariableNode, ModelMaker",
                    "RowTotalDependent": null,
                    "PutCalculationOnReport": false,
                    "CalculateOnThisReport": null,
                    "PivotTableLink": null,
                    "ExcelNameName": "Other_enhancement_costs_delta",
                    "ExcelNameNames": {
                      "$type": "ModelMakerEngine.ExcelNameDictionary, ModelMakerEngine",
                      "$values": []
                    },
                    "NumberFormatOverride": null,
                    "HasOpeningBalanceFlag": false,
                    "OpeningBalanceFlagAppliedName": "",
                    "Deletable": true,
                    "Comment": "",
                    "HasSwitchSignLine": false,
                    "SwitchSignForReport": false,
                    "MultipleInputValues": null,
                    "NonPrimaryInput": false,
                    "Max": "NaN",
                    "Min": "NaN",
                    "IsBalanceButNotCorkscrew": false,
                    "IsEditable": true,
                    "IsConstant": false,
                    "UniqueID": "d3b1f70b-e1b2-4eba-9b09-d5d71933349e",
                    "Dimensions": {
                      "$type": "ModelMakerEngine.MMDimensions, ModelMakerEngine",
                      "$values": []
                    },
                    "EquationOBXInternal": "[Other enhancement costs PR24] - ( [Pre-inflation other enhancement costs PR19] * [CPIH factor] )",
                    "NameOfGroup": "Unallocated",
                    "EquationToParse": "[Other enhancement costs PR24] - ( [Pre-inflation other enhancement costs PR19] * [CPIH factor] )",
                    "MostRecentExpectedUnitErrors": null,
                    "Units": {
                      "$ref": "126"
                    },
                    "Name": "Other enhancement costs delta",
                    "ReportLines": {
                      "$type": "ModelMaker.UndoableCollection`1[[ModelMakerEngine.IReportLine, ModelMakerEngine]], ModelMaker.Undo",
                      "$values": []
                    },
                    "IsOpeningBalance": false,
                    "ExternalLinks": {
                      "$type": "UINext.Collections.DeepObservableCollection`1[[ExternalLinks.IExternalDataLink, ExternalLinks]], UINext",
                      "$values": []
                    },
                    "HasUnits": true,
                    "UnitsValid": true,
                    "UnitsErrorMessage": "",
                    "IgnoreUnitIssues": false,
                    "IsPlaceholder": false,
                    "StandardName": 0,
                    "IsStandardNode": false,
                    "WarnMessage": null,
                    "StandardDescription": null,
                    "HasStandardDescription": false,
                    "HasStandardName": false,
                    "OptimisationNodePair": null,
                    "IsOptimisationNode": false,
                    "Actuals": null,
                    "UDFCode": null,
                    "AssociatedOptimisationNodes": null,
                    "CustomNamedRange": null,
                    "IsRowTotal": false,
                    "YPosition": 8,
                    "Parent": {
                      "$ref": "1"
                    },
                    "Visible": true,
                    "Font": null,
                    "AllowIncomingLinks": true,
                    "AllowOutgoingLinks": true,
                    "IncomingLinks": {
                      "$type": "System.Collections.ObjectModel.Collection`1[[ModelMaker.MMLink, ModelMaker]], mscorlib",
                      "$values": []
                    },
                    "OutgoingLinks": {
                      "$type": "System.Collections.ObjectModel.Collection`1[[ModelMaker.MMLink, ModelMaker]], mscorlib",
                      "$values": []
                    },
                    "Issues": null
                  },
                  {
                    "$id": "324",
                    "$type": "ModelMaker.VariableNode, ModelMaker",
                    "RowTotalDependent": null,
                    "PutCalculationOnReport": false,
                    "CalculateOnThisReport": null,
                    "PivotTableLink": null,
                    "ExcelNameName": "Total_expenditure_category_delta",
                    "ExcelNameNames": {
                      "$type": "ModelMakerEngine.ExcelNameDictionary, ModelMakerEngine",
                      "$values": []
                    },
                    "NumberFormatOverride": null,
                    "HasOpeningBalanceFlag": false,
                    "OpeningBalanceFlagAppliedName": "",
                    "Deletable": true,
                    "Comment": "",
                    "HasSwitchSignLine": false,
                    "SwitchSignForReport": false,
                    "MultipleInputValues": null,
                    "NonPrimaryInput": false,
                    "Max": "NaN",
                    "Min": "NaN",
                    "IsBalanceButNotCorkscrew": false,
                    "IsEditable": true,
                    "IsConstant": false,
                    "UniqueID": "b8d8669b-0c35-45bb-b0b2-e6c0040973cc",
                    "Dimensions": {
                      "$type": "ModelMakerEngine.MMDimensions, ModelMakerEngine",
                      "$values": []
                    },
                    "EquationOBXInternal": "[Base expenditure delta] + [Storm overflows delta] + [Nutrient removal delta] + [Resilience delta] + [Net zero delta] + [WRMP delta] + [Environmental delta] + [Other environmental delta] + [Other enhancement costs delta]",
                    "NameOfGroup": "Unallocated",
                    "EquationToParse": "[Base expenditure delta] + [Storm overflows delta] + [Nutrient removal delta] + [Resilience delta] + [Net zero delta] + [WRMP delta] + [Environmental delta] + [Other environmental delta] + [Other enhancement costs delta]",
                    "MostRecentExpectedUnitErrors": null,
                    "Units": {
                      "$id": "325",
                      "$type": "ModelMaker.Unit, ModelMaker",
                      "NumberFormatOverride": null,
                      "MatchAnything": false,
                      "ExternalRepresentation": "£m",
                      "ItemsOnTop": {
                        "$type": "System.Collections.Generic.List`1[[System.String, mscorlib]], mscorlib",
                        "$values": [
                          "£M"
                        ]
                      },
                      "ItemsOnBottom": {
                        "$type": "System.Collections.Generic.List`1[[System.String, mscorlib]], mscorlib",
                        "$values": []
                      },
                      "IsCurrency": true,
                      "ContainsSMU": false,
                      "IsDimensionless": false,
                      "InsertRowTotal": true,
                      "IgnoreWhenDeterminingExpectedUnits": false
                    },
                    "Name": "Total expenditure category delta",
                    "ReportLines": {
                      "$type": "ModelMaker.UndoableCollection`1[[ModelMakerEngine.IReportLine, ModelMakerEngine]], ModelMaker.Undo",
                      "$values": []
                    },
                    "IsOpeningBalance": false,
                    "ExternalLinks": {
                      "$type": "UINext.Collections.DeepObservableCollection`1[[ExternalLinks.IExternalDataLink, ExternalLinks]], UINext",
                      "$values": []
                    },
                    "HasUnits": true,
                    "UnitsValid": true,
                    "UnitsErrorMessage": "",
                    "IgnoreUnitIssues": false,
                    "IsPlaceholder": false,
                    "StandardName": 0,
                    "IsStandardNode": false,
                    "WarnMessage": null,
                    "StandardDescription": null,
                    "HasStandardDescription": false,
                    "HasStandardName": false,
                    "OptimisationNodePair": null,
                    "IsOptimisationNode": false,
                    "Actuals": null,
                    "UDFCode": null,
                    "AssociatedOptimisationNodes": null,
                    "CustomNamedRange": null,
                    "IsRowTotal": false,
                    "YPosition": 9,
                    "Parent": {
                      "$ref": "1"
                    },
                    "Visible": true,
                    "Font": null,
                    "AllowIncomingLinks": true,
                    "AllowOutgoingLinks": true,
                    "IncomingLinks": {
                      "$type": "System.Collections.ObjectModel.Collection`1[[ModelMaker.MMLink, ModelMaker]], mscorlib",
                      "$values": []
                    },
                    "OutgoingLinks": {
                      "$type": "System.Collections.ObjectModel.Collection`1[[ModelMaker.MMLink, ModelMaker]], mscorlib",
                      "$values": []
                    },
                    "Issues": null
                  }
                ]
              },
              "AllowAddChildren": true,
              "AllowRemoveChildren": true,
              "IsImported": false,
              "IsChecksGroup": false,
              "IsAlertsGroup": false,
              "IsChecksAndAlertsGroup": false,
              "IsUnallocatedGroup": false,
              "IsInputsGroup": false,
              "IsFlag": false,
              "IsTimeAndFlagsGroup": false,
              "DimensionsAcross": {
                "$type": "ModelMakerEngine.MMDimensions, ModelMakerEngine",
                "$values": []
              },
              "TimeAxis": 0,
              "IndexInParent": -1,
              "Name": "Cost deltas",
              "Parent": {
                "$ref": "1"
              },
              "Visible": true,
              "ToolTip": "",
              "OpeningBalanceFlagAppliedName": "",
              "AllowIncomingLinks": false,
              "AllowOutgoingLinks": false,
              "IncomingLinks": {
                "$type": "System.Collections.ObjectModel.Collection`1[[ModelMaker.MMLink, ModelMaker]], mscorlib",
                "$values": []
              },
              "OutgoingLinks": {
                "$type": "System.Collections.ObjectModel.Collection`1[[ModelMaker.MMLink, ModelMaker]], mscorlib",
                "$values": []
              },
              "Deletable": true,
              "Issues": null
            },
            {
              "$id": "326",
              "$type": "ModelMaker.GroupNode, ModelMaker",
              "TabOrHeaderColour": "",
              "Comment": "",
              "NameOfGroup": "Breakdown by costs",
              "YPosition": 2,
              "Folded": false,
              "Font": null,
              "Children": {
                "$type": "ModelMaker.GroupNodeChildCollection, ModelMaker",
                "$values": [
                  {
                    "$ref": "300"
                  },
                  {
                    "$ref": "302"
                  },
                  {
                    "$ref": "303"
                  },
                  {
                    "$id": "327",
                    "$type": "ModelMaker.VariableNode, ModelMaker",
                    "RowTotalDependent": null,
                    "PutCalculationOnReport": false,
                    "CalculateOnThisReport": null,
                    "PivotTableLink": null,
                    "ExcelNameName": "Resilience_proportion",
                    "ExcelNameNames": {
                      "$type": "ModelMakerEngine.ExcelNameDictionary, ModelMakerEngine",
                      "$values": []
                    },
                    "NumberFormatOverride": null,
                    "HasOpeningBalanceFlag": false,
                    "OpeningBalanceFlagAppliedName": "",
                    "Deletable": true,
                    "Comment": "",
                    "HasSwitchSignLine": false,
                    "SwitchSignForReport": false,
                    "MultipleInputValues": null,
                    "NonPrimaryInput": false,
                    "Max": "NaN",
                    "Min": "NaN",
                    "IsBalanceButNotCorkscrew": false,
                    "IsEditable": true,
                    "IsConstant": false,
                    "UniqueID": "39a89d92-731f-4a54-a6cb-e950d1df93ea",
                    "Dimensions": {
                      "$type": "ModelMakerEngine.MMDimensions, ModelMakerEngine",
                      "$values": []
                    },
                    "EquationOBXInternal": "IF([Total expenditure category delta]=0,0,[Resilience delta]/[Total expenditure category delta])",
                    "NameOfGroup": "Breakdown by costs.Breakdown by costs",
                    "EquationToParse": "IF([Total expenditure category delta]=0,0,[Resilience delta]/[Total expenditure category delta])",
                    "MostRecentExpectedUnitErrors": null,
                    "Units": {
                      "$id": "328",
                      "$type": "ModelMaker.Unit, ModelMaker",
                      "NumberFormatOverride": null,
                      "MatchAnything": false,
                      "ExternalRepresentation": "factor",
                      "ItemsOnTop": {
                        "$type": "System.Collections.Generic.List`1[[System.String, mscorlib]], mscorlib",
                        "$values": []
                      },
                      "ItemsOnBottom": {
                        "$type": "System.Collections.Generic.List`1[[System.String, mscorlib]], mscorlib",
                        "$values": []
                      },
                      "IsCurrency": false,
                      "ContainsSMU": false,
                      "IsDimensionless": false,
                      "InsertRowTotal": true,
                      "IgnoreWhenDeterminingExpectedUnits": false
                    },
                    "Name": "Resilience proportion",
                    "ReportLines": {
                      "$type": "ModelMaker.UndoableCollection`1[[ModelMakerEngine.IReportLine, ModelMakerEngine]], ModelMaker.Undo",
                      "$values": []
                    },
                    "IsOpeningBalance": false,
                    "ExternalLinks": {
                      "$type": "UINext.Collections.DeepObservableCollection`1[[ExternalLinks.IExternalDataLink, ExternalLinks]], UINext",
                      "$values": []
                    },
                    "HasUnits": true,
                    "UnitsValid": true,
                    "UnitsErrorMessage": "",
                    "IgnoreUnitIssues": false,
                    "IsPlaceholder": false,
                    "StandardName": 0,
                    "IsStandardNode": false,
                    "WarnMessage": null,
                    "StandardDescription": null,
                    "HasStandardDescription": false,
                    "HasStandardName": false,
                    "OptimisationNodePair": null,
                    "IsOptimisationNode": false,
                    "Actuals": null,
                    "UDFCode": null,
                    "AssociatedOptimisationNodes": null,
                    "CustomNamedRange": null,
                    "IsRowTotal": false,
                    "YPosition": 3,
                    "Parent": {
                      "$ref": "1"
                    },
                    "Visible": true,
                    "Font": null,
                    "AllowIncomingLinks": true,
                    "AllowOutgoingLinks": true,
                    "IncomingLinks": {
                      "$type": "System.Collections.ObjectModel.Collection`1[[ModelMaker.MMLink, ModelMaker]], mscorlib",
                      "$values": []
                    },
                    "OutgoingLinks": {
                      "$type": "System.Collections.ObjectModel.Collection`1[[ModelMaker.MMLink, ModelMaker]], mscorlib",
                      "$values": []
                    },
                    "Issues": null
                  },
                  {
                    "$id": "329",
                    "$type": "ModelMaker.VariableNode, ModelMaker",
                    "RowTotalDependent": null,
                    "PutCalculationOnReport": false,
                    "CalculateOnThisReport": null,
                    "PivotTableLink": null,
                    "ExcelNameName": "Net_zero_proportion",
                    "ExcelNameNames": {
                      "$type": "ModelMakerEngine.ExcelNameDictionary, ModelMakerEngine",
                      "$values": []
                    },
                    "NumberFormatOverride": null,
                    "HasOpeningBalanceFlag": false,
                    "OpeningBalanceFlagAppliedName": "",
                    "Deletable": true,
                    "Comment": "",
                    "HasSwitchSignLine": false,
                    "SwitchSignForReport": false,
                    "MultipleInputValues": null,
                    "NonPrimaryInput": false,
                    "Max": "NaN",
                    "Min": "NaN",
                    "IsBalanceButNotCorkscrew": false,
                    "IsEditable": true,
                    "IsConstant": false,
                    "UniqueID": "3113cdc2-6e0d-4303-9a94-e0b1707f1f8a",
                    "Dimensions": {
                      "$type": "ModelMakerEngine.MMDimensions, ModelMakerEngine",
                      "$values": []
                    },
                    "EquationOBXInternal": "IF([Total expenditure category delta]=0,0,[Net zero delta]/[Total expenditure category delta])",
                    "NameOfGroup": "Breakdown by costs.Breakdown by costs",
                    "EquationToParse": "IF([Total expenditure category delta]=0,0,[Net zero delta]/[Total expenditure category delta])",
                    "MostRecentExpectedUnitErrors": null,
                    "Units": {
                      "$id": "330",
                      "$type": "ModelMaker.Unit, ModelMaker",
                      "NumberFormatOverride": null,
                      "MatchAnything": false,
                      "ExternalRepresentation": "factor",
                      "ItemsOnTop": {
                        "$type": "System.Collections.Generic.List`1[[System.String, mscorlib]], mscorlib",
                        "$values": []
                      },
                      "ItemsOnBottom": {
                        "$type": "System.Collections.Generic.List`1[[System.String, mscorlib]], mscorlib",
                        "$values": []
                      },
                      "IsCurrency": false,
                      "ContainsSMU": false,
                      "IsDimensionless": false,
                      "InsertRowTotal": true,
                      "IgnoreWhenDeterminingExpectedUnits": false
                    },
                    "Name": "Net zero proportion",
                    "ReportLines": {
                      "$type": "ModelMaker.UndoableCollection`1[[ModelMakerEngine.IReportLine, ModelMakerEngine]], ModelMaker.Undo",
                      "$values": []
                    },
                    "IsOpeningBalance": false,
                    "ExternalLinks": {
                      "$type": "UINext.Collections.DeepObservableCollection`1[[ExternalLinks.IExternalDataLink, ExternalLinks]], UINext",
                      "$values": []
                    },
                    "HasUnits": true,
                    "UnitsValid": true,
                    "UnitsErrorMessage": "",
                    "IgnoreUnitIssues": false,
                    "IsPlaceholder": false,
                    "StandardName": 0,
                    "IsStandardNode": false,
                    "WarnMessage": null,
                    "StandardDescription": null,
                    "HasStandardDescription": false,
                    "HasStandardName": false,
                    "OptimisationNodePair": null,
                    "IsOptimisationNode": false,
                    "Actuals": null,
                    "UDFCode": null,
                    "AssociatedOptimisationNodes": null,
                    "CustomNamedRange": null,
                    "IsRowTotal": false,
                    "YPosition": 4,
                    "Parent": {
                      "$ref": "1"
                    },
                    "Visible": true,
                    "Font": null,
                    "AllowIncomingLinks": true,
                    "AllowOutgoingLinks": true,
                    "IncomingLinks": {
                      "$type": "System.Collections.ObjectModel.Collection`1[[ModelMaker.MMLink, ModelMaker]], mscorlib",
                      "$values": []
                    },
                    "OutgoingLinks": {
                      "$type": "System.Collections.ObjectModel.Collection`1[[ModelMaker.MMLink, ModelMaker]], mscorlib",
                      "$values": []
                    },
                    "Issues": null
                  },
                  {
                    "$id": "331",
                    "$type": "ModelMaker.VariableNode, ModelMaker",
                    "RowTotalDependent": null,
                    "PutCalculationOnReport": false,
                    "CalculateOnThisReport": null,
                    "PivotTableLink": null,
                    "ExcelNameName": "WRMP_proportion",
                    "ExcelNameNames": {
                      "$type": "ModelMakerEngine.ExcelNameDictionary, ModelMakerEngine",
                      "$values": []
                    },
                    "NumberFormatOverride": null,
                    "HasOpeningBalanceFlag": false,
                    "OpeningBalanceFlagAppliedName": "",
                    "Deletable": true,
                    "Comment": "",
                    "HasSwitchSignLine": false,
                    "SwitchSignForReport": false,
                    "MultipleInputValues": null,
                    "NonPrimaryInput": false,
                    "Max": "NaN",
                    "Min": "NaN",
                    "IsBalanceButNotCorkscrew": false,
                    "IsEditable": true,
                    "IsConstant": false,
                    "UniqueID": "1f32329a-b642-4f18-a9b9-b92ef96f927d",
                    "Dimensions": {
                      "$type": "ModelMakerEngine.MMDimensions, ModelMakerEngine",
                      "$values": []
                    },
                    "EquationOBXInternal": "IF([Total expenditure category delta]=0,0,[WRMP delta]/[Total expenditure category delta])",
                    "NameOfGroup": "Inputs.Costs breakdown",
                    "EquationToParse": "IF([Total expenditure category delta]=0,0,[WRMP delta]/[Total expenditure category delta])",
                    "MostRecentExpectedUnitErrors": null,
                    "Units": {
                      "$id": "332",
                      "$type": "ModelMaker.Unit, ModelMaker",
                      "NumberFormatOverride": null,
                      "MatchAnything": false,
                      "ExternalRepresentation": "factor",
                      "ItemsOnTop": {
                        "$type": "System.Collections.Generic.List`1[[System.String, mscorlib]], mscorlib",
                        "$values": []
                      },
                      "ItemsOnBottom": {
                        "$type": "System.Collections.Generic.List`1[[System.String, mscorlib]], mscorlib",
                        "$values": []
                      },
                      "IsCurrency": false,
                      "ContainsSMU": false,
                      "IsDimensionless": false,
                      "InsertRowTotal": true,
                      "IgnoreWhenDeterminingExpectedUnits": false
                    },
                    "Name": "WRMP proportion",
                    "ReportLines": {
                      "$type": "ModelMaker.UndoableCollection`1[[ModelMakerEngine.IReportLine, ModelMakerEngine]], ModelMaker.Undo",
                      "$values": []
                    },
                    "IsOpeningBalance": false,
                    "ExternalLinks": {
                      "$type": "UINext.Collections.DeepObservableCollection`1[[ExternalLinks.IExternalDataLink, ExternalLinks]], UINext",
                      "$values": []
                    },
                    "HasUnits": true,
                    "UnitsValid": true,
                    "UnitsErrorMessage": "",
                    "IgnoreUnitIssues": false,
                    "IsPlaceholder": false,
                    "StandardName": 0,
                    "IsStandardNode": false,
                    "WarnMessage": null,
                    "StandardDescription": null,
                    "HasStandardDescription": false,
                    "HasStandardName": false,
                    "OptimisationNodePair": null,
                    "IsOptimisationNode": false,
                    "Actuals": null,
                    "UDFCode": null,
                    "AssociatedOptimisationNodes": null,
                    "CustomNamedRange": null,
                    "IsRowTotal": false,
                    "YPosition": 5,
                    "Parent": {
                      "$ref": "1"
                    },
                    "Visible": true,
                    "Font": null,
                    "AllowIncomingLinks": true,
                    "AllowOutgoingLinks": true,
                    "IncomingLinks": {
                      "$type": "System.Collections.ObjectModel.Collection`1[[ModelMaker.MMLink, ModelMaker]], mscorlib",
                      "$values": []
                    },
                    "OutgoingLinks": {
                      "$type": "System.Collections.ObjectModel.Collection`1[[ModelMaker.MMLink, ModelMaker]], mscorlib",
                      "$values": []
                    },
                    "Issues": null
                  },
                  {
                    "$id": "333",
                    "$type": "ModelMaker.VariableNode, ModelMaker",
                    "RowTotalDependent": null,
                    "PutCalculationOnReport": false,
                    "CalculateOnThisReport": null,
                    "PivotTableLink": null,
                    "ExcelNameName": "Environmental_proportion",
                    "ExcelNameNames": {
                      "$type": "ModelMakerEngine.ExcelNameDictionary, ModelMakerEngine",
                      "$values": []
                    },
                    "NumberFormatOverride": null,
                    "HasOpeningBalanceFlag": false,
                    "OpeningBalanceFlagAppliedName": "",
                    "Deletable": true,
                    "Comment": "",
                    "HasSwitchSignLine": false,
                    "SwitchSignForReport": false,
                    "MultipleInputValues": null,
                    "NonPrimaryInput": false,
                    "Max": "NaN",
                    "Min": "NaN",
                    "IsBalanceButNotCorkscrew": false,
                    "IsEditable": true,
                    "IsConstant": false,
                    "UniqueID": "55089cb6-50be-4f6f-97f6-3842acbaa1e6",
                    "Dimensions": {
                      "$type": "ModelMakerEngine.MMDimensions, ModelMakerEngine",
                      "$values": []
                    },
                    "EquationOBXInternal": "IF([Total expenditure category delta]=0,0,[Environmental delta]/[Total expenditure category delta])",
                    "NameOfGroup": "Breakdown by costs.Breakdown by costs",
                    "EquationToParse": "IF([Total expenditure category delta]=0,0,[Environmental delta]/[Total expenditure category delta])",
                    "MostRecentExpectedUnitErrors": null,
                    "Units": {
                      "$id": "334",
                      "$type": "ModelMaker.Unit, ModelMaker",
                      "NumberFormatOverride": null,
                      "MatchAnything": false,
                      "ExternalRepresentation": "factor",
                      "ItemsOnTop": {
                        "$type": "System.Collections.Generic.List`1[[System.String, mscorlib]], mscorlib",
                        "$values": []
                      },
                      "ItemsOnBottom": {
                        "$type": "System.Collections.Generic.List`1[[System.String, mscorlib]], mscorlib",
                        "$values": []
                      },
                      "IsCurrency": false,
                      "ContainsSMU": false,
                      "IsDimensionless": false,
                      "InsertRowTotal": true,
                      "IgnoreWhenDeterminingExpectedUnits": false
                    },
                    "Name": "Environmental proportion",
                    "ReportLines": {
                      "$type": "ModelMaker.UndoableCollection`1[[ModelMakerEngine.IReportLine, ModelMakerEngine]], ModelMaker.Undo",
                      "$values": []
                    },
                    "IsOpeningBalance": false,
                    "ExternalLinks": {
                      "$type": "UINext.Collections.DeepObservableCollection`1[[ExternalLinks.IExternalDataLink, ExternalLinks]], UINext",
                      "$values": []
                    },
                    "HasUnits": true,
                    "UnitsValid": true,
                    "UnitsErrorMessage": "",
                    "IgnoreUnitIssues": false,
                    "IsPlaceholder": false,
                    "StandardName": 0,
                    "IsStandardNode": false,
                    "WarnMessage": null,
                    "StandardDescription": null,
                    "HasStandardDescription": false,
                    "HasStandardName": false,
                    "OptimisationNodePair": null,
                    "IsOptimisationNode": false,
                    "Actuals": null,
                    "UDFCode": null,
                    "AssociatedOptimisationNodes": null,
                    "CustomNamedRange": null,
                    "IsRowTotal": false,
                    "YPosition": 6,
                    "Parent": {
                      "$ref": "1"
                    },
                    "Visible": true,
                    "Font": null,
                    "AllowIncomingLinks": true,
                    "AllowOutgoingLinks": true,
                    "IncomingLinks": {
                      "$type": "System.Collections.ObjectModel.Collection`1[[ModelMaker.MMLink, ModelMaker]], mscorlib",
                      "$values": []
                    },
                    "OutgoingLinks": {
                      "$type": "System.Collections.ObjectModel.Collection`1[[ModelMaker.MMLink, ModelMaker]], mscorlib",
                      "$values": []
                    },
                    "Issues": null
                  },
                  {
                    "$ref": "304"
                  },
                  {
                    "$ref": "305"
                  }
                ]
              },
              "AllowAddChildren": true,
              "AllowRemoveChildren": true,
              "IsImported": false,
              "IsChecksGroup": false,
              "IsAlertsGroup": false,
              "IsChecksAndAlertsGroup": false,
              "IsUnallocatedGroup": false,
              "IsInputsGroup": false,
              "IsFlag": false,
              "IsTimeAndFlagsGroup": false,
              "DimensionsAcross": {
                "$type": "ModelMakerEngine.MMDimensions, ModelMakerEngine",
                "$values": []
              },
              "TimeAxis": 0,
              "IndexInParent": -1,
              "Name": "Cost proportions",
              "Parent": {
                "$ref": "1"
              },
              "Visible": true,
              "ToolTip": "",
              "OpeningBalanceFlagAppliedName": "",
              "AllowIncomingLinks": false,
              "AllowOutgoingLinks": false,
              "IncomingLinks": {
                "$type": "System.Collections.ObjectModel.Collection`1[[ModelMaker.MMLink, ModelMaker]], mscorlib",
                "$values": []
              },
              "OutgoingLinks": {
                "$type": "System.Collections.ObjectModel.Collection`1[[ModelMaker.MMLink, ModelMaker]], mscorlib",
                "$values": []
              },
              "Deletable": true,
              "Issues": null
            },
            {
              "$id": "335",
              "$type": "ModelMaker.GroupNode, ModelMaker",
              "TabOrHeaderColour": "",
              "Comment": "",
              "NameOfGroup": "Breakdown by costs",
              "YPosition": 3,
              "Folded": false,
              "Font": null,
              "Children": {
                "$type": "ModelMaker.GroupNodeChildCollection, ModelMaker",
                "$values": [
                  {
                    "$id": "336",
                    "$type": "ModelMaker.VariableNode, ModelMaker",
                    "RowTotalDependent": null,
                    "PutCalculationOnReport": false,
                    "CalculateOnThisReport": null,
                    "PivotTableLink": null,
                    "ExcelNameName": "Base_expenditure",
                    "ExcelNameNames": {
                      "$type": "ModelMakerEngine.ExcelNameDictionary, ModelMakerEngine",
                      "$values": []
                    },
                    "NumberFormatOverride": null,
                    "HasOpeningBalanceFlag": false,
                    "OpeningBalanceFlagAppliedName": "",
                    "Deletable": true,
                    "Comment": "",
                    "HasSwitchSignLine": false,
                    "SwitchSignForReport": false,
                    "MultipleInputValues": null,
                    "NonPrimaryInput": false,
                    "Max": "NaN",
                    "Min": "NaN",
                    "IsBalanceButNotCorkscrew": false,
                    "IsEditable": true,
                    "IsConstant": false,
                    "UniqueID": "aeb89bce-a7f9-43c8-a337-7559279e9f75",
                    "Dimensions": {
                      "$type": "ModelMakerEngine.MMDimensions, ModelMakerEngine",
                      "$values": []
                    },
                    "EquationOBXInternal": " [Base expenditure proportion] * [Costs impact]",
                    "NameOfGroup": "Breakdown by costs.Breakdown by costs",
                    "EquationToParse": " [Base expenditure proportion] * [Costs impact]",
                    "MostRecentExpectedUnitErrors": null,
                    "Units": {
                      "$id": "337",
                      "$type": "ModelMaker.Unit, ModelMaker",
                      "NumberFormatOverride": null,
                      "MatchAnything": false,
                      "ExternalRepresentation": "£ / customer",
                      "ItemsOnTop": {
                        "$type": "System.Collections.Generic.List`1[[System.String, mscorlib]], mscorlib",
                        "$values": [
                          "£"
                        ]
                      },
                      "ItemsOnBottom": {
                        "$type": "System.Collections.Generic.List`1[[System.String, mscorlib]], mscorlib",
                        "$values": [
                          "CUSTOMER"
                        ]
                      },
                      "IsCurrency": true,
                      "ContainsSMU": false,
                      "IsDimensionless": false,
                      "InsertRowTotal": true,
                      "IgnoreWhenDeterminingExpectedUnits": false
                    },
                    "Name": "Base expenditure",
                    "ReportLines": {
                      "$type": "ModelMaker.UndoableCollection`1[[ModelMakerEngine.IReportLine, ModelMakerEngine]], ModelMaker.Undo",
                      "$values": []
                    },
                    "IsOpeningBalance": false,
                    "ExternalLinks": {
                      "$type": "UINext.Collections.DeepObservableCollection`1[[ExternalLinks.IExternalDataLink, ExternalLinks]], UINext",
                      "$values": []
                    },
                    "HasUnits": true,
                    "UnitsValid": true,
                    "UnitsErrorMessage": "",
                    "IgnoreUnitIssues": false,
                    "IsPlaceholder": false,
                    "StandardName": 0,
                    "IsStandardNode": false,
                    "WarnMessage": null,
                    "StandardDescription": null,
                    "HasStandardDescription": false,
                    "HasStandardName": false,
                    "OptimisationNodePair": null,
                    "IsOptimisationNode": false,
                    "Actuals": null,
                    "UDFCode": null,
                    "AssociatedOptimisationNodes": null,
                    "CustomNamedRange": null,
                    "IsRowTotal": false,
                    "YPosition": 0,
                    "Parent": {
                      "$ref": "1"
                    },
                    "Visible": true,
                    "Font": null,
                    "AllowIncomingLinks": true,
                    "AllowOutgoingLinks": true,
                    "IncomingLinks": {
                      "$type": "System.Collections.ObjectModel.Collection`1[[ModelMaker.MMLink, ModelMaker]], mscorlib",
                      "$values": []
                    },
                    "OutgoingLinks": {
                      "$type": "System.Collections.ObjectModel.Collection`1[[ModelMaker.MMLink, ModelMaker]], mscorlib",
                      "$values": []
                    },
                    "Issues": null
                  },
                  {
                    "$id": "338",
                    "$type": "ModelMaker.VariableNode, ModelMaker",
                    "RowTotalDependent": null,
                    "PutCalculationOnReport": false,
                    "CalculateOnThisReport": null,
                    "PivotTableLink": null,
                    "ExcelNameName": "Storm_overflows",
                    "ExcelNameNames": {
                      "$type": "ModelMakerEngine.ExcelNameDictionary, ModelMakerEngine",
                      "$values": []
                    },
                    "NumberFormatOverride": null,
                    "HasOpeningBalanceFlag": false,
                    "OpeningBalanceFlagAppliedName": "",
                    "Deletable": true,
                    "Comment": "",
                    "HasSwitchSignLine": false,
                    "SwitchSignForReport": false,
                    "MultipleInputValues": null,
                    "NonPrimaryInput": false,
                    "Max": "NaN",
                    "Min": "NaN",
                    "IsBalanceButNotCorkscrew": false,
                    "IsEditable": true,
                    "IsConstant": false,
                    "UniqueID": "accd1690-eba6-4085-9765-d03b927c17ca",
                    "Dimensions": {
                      "$type": "ModelMakerEngine.MMDimensions, ModelMakerEngine",
                      "$values": []
                    },
                    "EquationOBXInternal": " [Storm overflows proportion] * [Costs impact]",
                    "NameOfGroup": "Breakdown by costs.Breakdown by costs",
                    "EquationToParse": " [Storm overflows proportion] * [Costs impact]",
                    "MostRecentExpectedUnitErrors": null,
                    "Units": {
                      "$id": "339",
                      "$type": "ModelMaker.Unit, ModelMaker",
                      "NumberFormatOverride": null,
                      "MatchAnything": false,
                      "ExternalRepresentation": "£ / customer",
                      "ItemsOnTop": {
                        "$type": "System.Collections.Generic.List`1[[System.String, mscorlib]], mscorlib",
                        "$values": [
                          "£"
                        ]
                      },
                      "ItemsOnBottom": {
                        "$type": "System.Collections.Generic.List`1[[System.String, mscorlib]], mscorlib",
                        "$values": [
                          "CUSTOMER"
                        ]
                      },
                      "IsCurrency": true,
                      "ContainsSMU": false,
                      "IsDimensionless": false,
                      "InsertRowTotal": true,
                      "IgnoreWhenDeterminingExpectedUnits": false
                    },
                    "Name": "Storm overflows",
                    "ReportLines": {
                      "$type": "ModelMaker.UndoableCollection`1[[ModelMakerEngine.IReportLine, ModelMakerEngine]], ModelMaker.Undo",
                      "$values": []
                    },
                    "IsOpeningBalance": false,
                    "ExternalLinks": {
                      "$type": "UINext.Collections.DeepObservableCollection`1[[ExternalLinks.IExternalDataLink, ExternalLinks]], UINext",
                      "$values": []
                    },
                    "HasUnits": true,
                    "UnitsValid": true,
                    "UnitsErrorMessage": "",
                    "IgnoreUnitIssues": false,
                    "IsPlaceholder": false,
                    "StandardName": 0,
                    "IsStandardNode": false,
                    "WarnMessage": null,
                    "StandardDescription": null,
                    "HasStandardDescription": false,
                    "HasStandardName": false,
                    "OptimisationNodePair": null,
                    "IsOptimisationNode": false,
                    "Actuals": null,
                    "UDFCode": null,
                    "AssociatedOptimisationNodes": null,
                    "CustomNamedRange": null,
                    "IsRowTotal": false,
                    "YPosition": 1,
                    "Parent": {
                      "$ref": "1"
                    },
                    "Visible": true,
                    "Font": null,
                    "AllowIncomingLinks": true,
                    "AllowOutgoingLinks": true,
                    "IncomingLinks": {
                      "$type": "System.Collections.ObjectModel.Collection`1[[ModelMaker.MMLink, ModelMaker]], mscorlib",
                      "$values": []
                    },
                    "OutgoingLinks": {
                      "$type": "System.Collections.ObjectModel.Collection`1[[ModelMaker.MMLink, ModelMaker]], mscorlib",
                      "$values": []
                    },
                    "Issues": null
                  },
                  {
                    "$id": "340",
                    "$type": "ModelMaker.VariableNode, ModelMaker",
                    "RowTotalDependent": null,
                    "PutCalculationOnReport": false,
                    "CalculateOnThisReport": null,
                    "PivotTableLink": null,
                    "ExcelNameName": "Nutrient_removal",
                    "ExcelNameNames": {
                      "$type": "ModelMakerEngine.ExcelNameDictionary, ModelMakerEngine",
                      "$values": []
                    },
                    "NumberFormatOverride": null,
                    "HasOpeningBalanceFlag": false,
                    "OpeningBalanceFlagAppliedName": "",
                    "Deletable": true,
                    "Comment": "",
                    "HasSwitchSignLine": false,
                    "SwitchSignForReport": false,
                    "MultipleInputValues": null,
                    "NonPrimaryInput": false,
                    "Max": "NaN",
                    "Min": "NaN",
                    "IsBalanceButNotCorkscrew": false,
                    "IsEditable": true,
                    "IsConstant": false,
                    "UniqueID": "8ab45130-e1bf-45c5-abc8-fc3bb98361cc",
                    "Dimensions": {
                      "$type": "ModelMakerEngine.MMDimensions, ModelMakerEngine",
                      "$values": []
                    },
                    "EquationOBXInternal": "[Nutrient removal proportion] * [Costs impact]",
                    "NameOfGroup": "Breakdown by costs.Breakdown by costs",
                    "EquationToParse": "[Nutrient removal proportion] * [Costs impact]",
                    "MostRecentExpectedUnitErrors": null,
                    "Units": {
                      "$id": "341",
                      "$type": "ModelMaker.Unit, ModelMaker",
                      "NumberFormatOverride": null,
                      "MatchAnything": false,
                      "ExternalRepresentation": "£ / customer",
                      "ItemsOnTop": {
                        "$type": "System.Collections.Generic.List`1[[System.String, mscorlib]], mscorlib",
                        "$values": [
                          "£"
                        ]
                      },
                      "ItemsOnBottom": {
                        "$type": "System.Collections.Generic.List`1[[System.String, mscorlib]], mscorlib",
                        "$values": [
                          "CUSTOMER"
                        ]
                      },
                      "IsCurrency": true,
                      "ContainsSMU": false,
                      "IsDimensionless": false,
                      "InsertRowTotal": true,
                      "IgnoreWhenDeterminingExpectedUnits": false
                    },
                    "Name": "Nutrient removal",
                    "ReportLines": {
                      "$type": "ModelMaker.UndoableCollection`1[[ModelMakerEngine.IReportLine, ModelMakerEngine]], ModelMaker.Undo",
                      "$values": []
                    },
                    "IsOpeningBalance": false,
                    "ExternalLinks": {
                      "$type": "UINext.Collections.DeepObservableCollection`1[[ExternalLinks.IExternalDataLink, ExternalLinks]], UINext",
                      "$values": []
                    },
                    "HasUnits": true,
                    "UnitsValid": true,
                    "UnitsErrorMessage": "",
                    "IgnoreUnitIssues": false,
                    "IsPlaceholder": false,
                    "StandardName": 0,
                    "IsStandardNode": false,
                    "WarnMessage": null,
                    "StandardDescription": null,
                    "HasStandardDescription": false,
                    "HasStandardName": false,
                    "OptimisationNodePair": null,
                    "IsOptimisationNode": false,
                    "Actuals": null,
                    "UDFCode": null,
                    "AssociatedOptimisationNodes": null,
                    "CustomNamedRange": null,
                    "IsRowTotal": false,
                    "YPosition": 2,
                    "Parent": {
                      "$ref": "1"
                    },
                    "Visible": true,
                    "Font": null,
                    "AllowIncomingLinks": true,
                    "AllowOutgoingLinks": true,
                    "IncomingLinks": {
                      "$type": "System.Collections.ObjectModel.Collection`1[[ModelMaker.MMLink, ModelMaker]], mscorlib",
                      "$values": []
                    },
                    "OutgoingLinks": {
                      "$type": "System.Collections.ObjectModel.Collection`1[[ModelMaker.MMLink, ModelMaker]], mscorlib",
                      "$values": []
                    },
                    "Issues": null
                  },
                  {
                    "$id": "342",
                    "$type": "ModelMaker.VariableNode, ModelMaker",
                    "RowTotalDependent": null,
                    "PutCalculationOnReport": false,
                    "CalculateOnThisReport": null,
                    "PivotTableLink": null,
                    "ExcelNameName": "Resilience",
                    "ExcelNameNames": {
                      "$type": "ModelMakerEngine.ExcelNameDictionary, ModelMakerEngine",
                      "$values": []
                    },
                    "NumberFormatOverride": null,
                    "HasOpeningBalanceFlag": false,
                    "OpeningBalanceFlagAppliedName": "",
                    "Deletable": true,
                    "Comment": "",
                    "HasSwitchSignLine": false,
                    "SwitchSignForReport": false,
                    "MultipleInputValues": null,
                    "NonPrimaryInput": false,
                    "Max": "NaN",
                    "Min": "NaN",
                    "IsBalanceButNotCorkscrew": false,
                    "IsEditable": true,
                    "IsConstant": false,
                    "UniqueID": "a15bebb4-e442-4fcd-bcd4-98ca62e7586a",
                    "Dimensions": {
                      "$type": "ModelMakerEngine.MMDimensions, ModelMakerEngine",
                      "$values": []
                    },
                    "EquationOBXInternal": "[Resilience proportion] * [Costs impact]",
                    "NameOfGroup": "Breakdown by costs.Breakdown by costs",
                    "EquationToParse": "[Resilience proportion] * [Costs impact]",
                    "MostRecentExpectedUnitErrors": null,
                    "Units": {
                      "$id": "343",
                      "$type": "ModelMaker.Unit, ModelMaker",
                      "NumberFormatOverride": null,
                      "MatchAnything": false,
                      "ExternalRepresentation": "£ / customer",
                      "ItemsOnTop": {
                        "$type": "System.Collections.Generic.List`1[[System.String, mscorlib]], mscorlib",
                        "$values": [
                          "£"
                        ]
                      },
                      "ItemsOnBottom": {
                        "$type": "System.Collections.Generic.List`1[[System.String, mscorlib]], mscorlib",
                        "$values": [
                          "customer"
                        ]
                      },
                      "IsCurrency": true,
                      "ContainsSMU": false,
                      "IsDimensionless": false,
                      "InsertRowTotal": true,
                      "IgnoreWhenDeterminingExpectedUnits": false
                    },
                    "Name": "Resilience",
                    "ReportLines": {
                      "$type": "ModelMaker.UndoableCollection`1[[ModelMakerEngine.IReportLine, ModelMakerEngine]], ModelMaker.Undo",
                      "$values": []
                    },
                    "IsOpeningBalance": false,
                    "ExternalLinks": {
                      "$type": "UINext.Collections.DeepObservableCollection`1[[ExternalLinks.IExternalDataLink, ExternalLinks]], UINext",
                      "$values": []
                    },
                    "HasUnits": true,
                    "UnitsValid": true,
                    "UnitsErrorMessage": "",
                    "IgnoreUnitIssues": false,
                    "IsPlaceholder": false,
                    "StandardName": 0,
                    "IsStandardNode": false,
                    "WarnMessage": null,
                    "StandardDescription": null,
                    "HasStandardDescription": false,
                    "HasStandardName": false,
                    "OptimisationNodePair": null,
                    "IsOptimisationNode": false,
                    "Actuals": null,
                    "UDFCode": null,
                    "AssociatedOptimisationNodes": null,
                    "CustomNamedRange": null,
                    "IsRowTotal": false,
                    "YPosition": 3,
                    "Parent": {
                      "$ref": "1"
                    },
                    "Visible": true,
                    "Font": null,
                    "AllowIncomingLinks": true,
                    "AllowOutgoingLinks": true,
                    "IncomingLinks": {
                      "$type": "System.Collections.ObjectModel.Collection`1[[ModelMaker.MMLink, ModelMaker]], mscorlib",
                      "$values": []
                    },
                    "OutgoingLinks": {
                      "$type": "System.Collections.ObjectModel.Collection`1[[ModelMaker.MMLink, ModelMaker]], mscorlib",
                      "$values": []
                    },
                    "Issues": null
                  },
                  {
                    "$id": "344",
                    "$type": "ModelMaker.VariableNode, ModelMaker",
                    "RowTotalDependent": null,
                    "PutCalculationOnReport": false,
                    "CalculateOnThisReport": null,
                    "PivotTableLink": null,
                    "ExcelNameName": "Net_zero",
                    "ExcelNameNames": {
                      "$type": "ModelMakerEngine.ExcelNameDictionary, ModelMakerEngine",
                      "$values": []
                    },
                    "NumberFormatOverride": null,
                    "HasOpeningBalanceFlag": false,
                    "OpeningBalanceFlagAppliedName": "",
                    "Deletable": true,
                    "Comment": "",
                    "HasSwitchSignLine": false,
                    "SwitchSignForReport": false,
                    "MultipleInputValues": null,
                    "NonPrimaryInput": false,
                    "Max": "NaN",
                    "Min": "NaN",
                    "IsBalanceButNotCorkscrew": false,
                    "IsEditable": true,
                    "IsConstant": false,
                    "UniqueID": "62adff0c-f40c-4be2-8905-990e1928c541",
                    "Dimensions": {
                      "$type": "ModelMakerEngine.MMDimensions, ModelMakerEngine",
                      "$values": []
                    },
                    "EquationOBXInternal": "[Net zero proportion] * [Costs impact]",
                    "NameOfGroup": "Breakdown by costs.Breakdown by costs",
                    "EquationToParse": "[Net zero proportion] * [Costs impact]",
                    "MostRecentExpectedUnitErrors": null,
                    "Units": {
                      "$id": "345",
                      "$type": "ModelMaker.Unit, ModelMaker",
                      "NumberFormatOverride": null,
                      "MatchAnything": false,
                      "ExternalRepresentation": "£ / customer",
                      "ItemsOnTop": {
                        "$type": "System.Collections.Generic.List`1[[System.String, mscorlib]], mscorlib",
                        "$values": [
                          "£"
                        ]
                      },
                      "ItemsOnBottom": {
                        "$type": "System.Collections.Generic.List`1[[System.String, mscorlib]], mscorlib",
                        "$values": [
                          "customer"
                        ]
                      },
                      "IsCurrency": true,
                      "ContainsSMU": false,
                      "IsDimensionless": false,
                      "InsertRowTotal": true,
                      "IgnoreWhenDeterminingExpectedUnits": false
                    },
                    "Name": "Net zero",
                    "ReportLines": {
                      "$type": "ModelMaker.UndoableCollection`1[[ModelMakerEngine.IReportLine, ModelMakerEngine]], ModelMaker.Undo",
                      "$values": []
                    },
                    "IsOpeningBalance": false,
                    "ExternalLinks": {
                      "$type": "UINext.Collections.DeepObservableCollection`1[[ExternalLinks.IExternalDataLink, ExternalLinks]], UINext",
                      "$values": []
                    },
                    "HasUnits": true,
                    "UnitsValid": true,
                    "UnitsErrorMessage": "",
                    "IgnoreUnitIssues": false,
                    "IsPlaceholder": false,
                    "StandardName": 0,
                    "IsStandardNode": false,
                    "WarnMessage": null,
                    "StandardDescription": null,
                    "HasStandardDescription": false,
                    "HasStandardName": false,
                    "OptimisationNodePair": null,
                    "IsOptimisationNode": false,
                    "Actuals": null,
                    "UDFCode": null,
                    "AssociatedOptimisationNodes": null,
                    "CustomNamedRange": null,
                    "IsRowTotal": false,
                    "YPosition": 4,
                    "Parent": {
                      "$ref": "1"
                    },
                    "Visible": true,
                    "Font": null,
                    "AllowIncomingLinks": true,
                    "AllowOutgoingLinks": true,
                    "IncomingLinks": {
                      "$type": "System.Collections.ObjectModel.Collection`1[[ModelMaker.MMLink, ModelMaker]], mscorlib",
                      "$values": []
                    },
                    "OutgoingLinks": {
                      "$type": "System.Collections.ObjectModel.Collection`1[[ModelMaker.MMLink, ModelMaker]], mscorlib",
                      "$values": []
                    },
                    "Issues": null
                  },
                  {
                    "$id": "346",
                    "$type": "ModelMaker.VariableNode, ModelMaker",
                    "RowTotalDependent": null,
                    "PutCalculationOnReport": false,
                    "CalculateOnThisReport": null,
                    "PivotTableLink": null,
                    "ExcelNameName": "WRMP",
                    "ExcelNameNames": {
                      "$type": "ModelMakerEngine.ExcelNameDictionary, ModelMakerEngine",
                      "$values": []
                    },
                    "NumberFormatOverride": null,
                    "HasOpeningBalanceFlag": false,
                    "OpeningBalanceFlagAppliedName": "",
                    "Deletable": true,
                    "Comment": "",
                    "HasSwitchSignLine": false,
                    "SwitchSignForReport": false,
                    "MultipleInputValues": null,
                    "NonPrimaryInput": false,
                    "Max": "NaN",
                    "Min": "NaN",
                    "IsBalanceButNotCorkscrew": false,
                    "IsEditable": true,
                    "IsConstant": false,
                    "UniqueID": "cd5b4463-8cc0-4f8a-914c-478f188e54e5",
                    "Dimensions": {
                      "$type": "ModelMakerEngine.MMDimensions, ModelMakerEngine",
                      "$values": []
                    },
                    "EquationOBXInternal": "[WRMP proportion] * [Costs impact]",
                    "NameOfGroup": "Breakdown by costs.Breakdown by costs",
                    "EquationToParse": "[WRMP proportion] * [Costs impact]",
                    "MostRecentExpectedUnitErrors": null,
                    "Units": {
                      "$id": "347",
                      "$type": "ModelMaker.Unit, ModelMaker",
                      "NumberFormatOverride": null,
                      "MatchAnything": false,
                      "ExternalRepresentation": "£ / customer",
                      "ItemsOnTop": {
                        "$type": "System.Collections.Generic.List`1[[System.String, mscorlib]], mscorlib",
                        "$values": [
                          "£"
                        ]
                      },
                      "ItemsOnBottom": {
                        "$type": "System.Collections.Generic.List`1[[System.String, mscorlib]], mscorlib",
                        "$values": [
                          "CUSTOMER"
                        ]
                      },
                      "IsCurrency": true,
                      "ContainsSMU": false,
                      "IsDimensionless": false,
                      "InsertRowTotal": true,
                      "IgnoreWhenDeterminingExpectedUnits": false
                    },
                    "Name": "WRMP",
                    "ReportLines": {
                      "$type": "ModelMaker.UndoableCollection`1[[ModelMakerEngine.IReportLine, ModelMakerEngine]], ModelMaker.Undo",
                      "$values": []
                    },
                    "IsOpeningBalance": false,
                    "ExternalLinks": {
                      "$type": "UINext.Collections.DeepObservableCollection`1[[ExternalLinks.IExternalDataLink, ExternalLinks]], UINext",
                      "$values": []
                    },
                    "HasUnits": true,
                    "UnitsValid": true,
                    "UnitsErrorMessage": "",
                    "IgnoreUnitIssues": false,
                    "IsPlaceholder": false,
                    "StandardName": 0,
                    "IsStandardNode": false,
                    "WarnMessage": null,
                    "StandardDescription": null,
                    "HasStandardDescription": false,
                    "HasStandardName": false,
                    "OptimisationNodePair": null,
                    "IsOptimisationNode": false,
                    "Actuals": null,
                    "UDFCode": null,
                    "AssociatedOptimisationNodes": null,
                    "CustomNamedRange": null,
                    "IsRowTotal": false,
                    "YPosition": 5,
                    "Parent": {
                      "$ref": "1"
                    },
                    "Visible": true,
                    "Font": null,
                    "AllowIncomingLinks": true,
                    "AllowOutgoingLinks": true,
                    "IncomingLinks": {
                      "$type": "System.Collections.ObjectModel.Collection`1[[ModelMaker.MMLink, ModelMaker]], mscorlib",
                      "$values": []
                    },
                    "OutgoingLinks": {
                      "$type": "System.Collections.ObjectModel.Collection`1[[ModelMaker.MMLink, ModelMaker]], mscorlib",
                      "$values": []
                    },
                    "Issues": null
                  },
                  {
                    "$id": "348",
                    "$type": "ModelMaker.VariableNode, ModelMaker",
                    "RowTotalDependent": null,
                    "PutCalculationOnReport": false,
                    "CalculateOnThisReport": null,
                    "PivotTableLink": null,
                    "ExcelNameName": "Environmental",
                    "ExcelNameNames": {
                      "$type": "ModelMakerEngine.ExcelNameDictionary, ModelMakerEngine",
                      "$values": []
                    },
                    "NumberFormatOverride": null,
                    "HasOpeningBalanceFlag": false,
                    "OpeningBalanceFlagAppliedName": "",
                    "Deletable": true,
                    "Comment": "",
                    "HasSwitchSignLine": false,
                    "SwitchSignForReport": false,
                    "MultipleInputValues": null,
                    "NonPrimaryInput": false,
                    "Max": "NaN",
                    "Min": "NaN",
                    "IsBalanceButNotCorkscrew": false,
                    "IsEditable": true,
                    "IsConstant": false,
                    "UniqueID": "2e2b843b-0477-4bbc-b457-78a06e1b126a",
                    "Dimensions": {
                      "$type": "ModelMakerEngine.MMDimensions, ModelMakerEngine",
                      "$values": []
                    },
                    "EquationOBXInternal": "[Environmental proportion] * [Costs impact]",
                    "NameOfGroup": "Breakdown by costs.Breakdown by costs",
                    "EquationToParse": "[Environmental proportion] * [Costs impact]",
                    "MostRecentExpectedUnitErrors": null,
                    "Units": {
                      "$id": "349",
                      "$type": "ModelMaker.Unit, ModelMaker",
                      "NumberFormatOverride": null,
                      "MatchAnything": false,
                      "ExternalRepresentation": "£ / customer",
                      "ItemsOnTop": {
                        "$type": "System.Collections.Generic.List`1[[System.String, mscorlib]], mscorlib",
                        "$values": [
                          "£"
                        ]
                      },
                      "ItemsOnBottom": {
                        "$type": "System.Collections.Generic.List`1[[System.String, mscorlib]], mscorlib",
                        "$values": [
                          "customer"
                        ]
                      },
                      "IsCurrency": true,
                      "ContainsSMU": false,
                      "IsDimensionless": false,
                      "InsertRowTotal": true,
                      "IgnoreWhenDeterminingExpectedUnits": false
                    },
                    "Name": "Environmental",
                    "ReportLines": {
                      "$type": "ModelMaker.UndoableCollection`1[[ModelMakerEngine.IReportLine, ModelMakerEngine]], ModelMaker.Undo",
                      "$values": []
                    },
                    "IsOpeningBalance": false,
                    "ExternalLinks": {
                      "$type": "UINext.Collections.DeepObservableCollection`1[[ExternalLinks.IExternalDataLink, ExternalLinks]], UINext",
                      "$values": []
                    },
                    "HasUnits": true,
                    "UnitsValid": true,
                    "UnitsErrorMessage": "",
                    "IgnoreUnitIssues": false,
                    "IsPlaceholder": false,
                    "StandardName": 0,
                    "IsStandardNode": false,
                    "WarnMessage": null,
                    "StandardDescription": null,
                    "HasStandardDescription": false,
                    "HasStandardName": false,
                    "OptimisationNodePair": null,
                    "IsOptimisationNode": false,
                    "Actuals": null,
                    "UDFCode": null,
                    "AssociatedOptimisationNodes": null,
                    "CustomNamedRange": null,
                    "IsRowTotal": false,
                    "YPosition": 6,
                    "Parent": {
                      "$ref": "1"
                    },
                    "Visible": true,
                    "Font": null,
                    "AllowIncomingLinks": true,
                    "AllowOutgoingLinks": true,
                    "IncomingLinks": {
                      "$type": "System.Collections.ObjectModel.Collection`1[[ModelMaker.MMLink, ModelMaker]], mscorlib",
                      "$values": []
                    },
                    "OutgoingLinks": {
                      "$type": "System.Collections.ObjectModel.Collection`1[[ModelMaker.MMLink, ModelMaker]], mscorlib",
                      "$values": []
                    },
                    "Issues": null
                  },
                  {
                    "$id": "350",
                    "$type": "ModelMaker.VariableNode, ModelMaker",
                    "RowTotalDependent": null,
                    "PutCalculationOnReport": false,
                    "CalculateOnThisReport": null,
                    "PivotTableLink": null,
                    "ExcelNameName": "Other_environmental",
                    "ExcelNameNames": {
                      "$type": "ModelMakerEngine.ExcelNameDictionary, ModelMakerEngine",
                      "$values": []
                    },
                    "NumberFormatOverride": null,
                    "HasOpeningBalanceFlag": false,
                    "OpeningBalanceFlagAppliedName": "",
                    "Deletable": true,
                    "Comment": "",
                    "HasSwitchSignLine": false,
                    "SwitchSignForReport": false,
                    "MultipleInputValues": null,
                    "NonPrimaryInput": false,
                    "Max": "NaN",
                    "Min": "NaN",
                    "IsBalanceButNotCorkscrew": false,
                    "IsEditable": true,
                    "IsConstant": false,
                    "UniqueID": "77fe2334-04dc-42f0-9260-830133f65f1b",
                    "Dimensions": {
                      "$type": "ModelMakerEngine.MMDimensions, ModelMakerEngine",
                      "$values": []
                    },
                    "EquationOBXInternal": "[Other environmental proportion] * [Costs impact]",
                    "NameOfGroup": "Breakdown by costs.Breakdown by costs",
                    "EquationToParse": "[Other environmental proportion] * [Costs impact]",
                    "MostRecentExpectedUnitErrors": null,
                    "Units": {
                      "$id": "351",
                      "$type": "ModelMaker.Unit, ModelMaker",
                      "NumberFormatOverride": null,
                      "MatchAnything": false,
                      "ExternalRepresentation": "£ / customer",
                      "ItemsOnTop": {
                        "$type": "System.Collections.Generic.List`1[[System.String, mscorlib]], mscorlib",
                        "$values": [
                          "£"
                        ]
                      },
                      "ItemsOnBottom": {
                        "$type": "System.Collections.Generic.List`1[[System.String, mscorlib]], mscorlib",
                        "$values": [
                          "CUSTOMER"
                        ]
                      },
                      "IsCurrency": true,
                      "ContainsSMU": false,
                      "IsDimensionless": false,
                      "InsertRowTotal": true,
                      "IgnoreWhenDeterminingExpectedUnits": false
                    },
                    "Name": "Other environmental",
                    "ReportLines": {
                      "$type": "ModelMaker.UndoableCollection`1[[ModelMakerEngine.IReportLine, ModelMakerEngine]], ModelMaker.Undo",
                      "$values": []
                    },
                    "IsOpeningBalance": false,
                    "ExternalLinks": {
                      "$type": "UINext.Collections.DeepObservableCollection`1[[ExternalLinks.IExternalDataLink, ExternalLinks]], UINext",
                      "$values": []
                    },
                    "HasUnits": true,
                    "UnitsValid": true,
                    "UnitsErrorMessage": "",
                    "IgnoreUnitIssues": false,
                    "IsPlaceholder": false,
                    "StandardName": 0,
                    "IsStandardNode": false,
                    "WarnMessage": null,
                    "StandardDescription": null,
                    "HasStandardDescription": false,
                    "HasStandardName": false,
                    "OptimisationNodePair": null,
                    "IsOptimisationNode": false,
                    "Actuals": null,
                    "UDFCode": null,
                    "AssociatedOptimisationNodes": null,
                    "CustomNamedRange": null,
                    "IsRowTotal": false,
                    "YPosition": 7,
                    "Parent": {
                      "$ref": "1"
                    },
                    "Visible": true,
                    "Font": null,
                    "AllowIncomingLinks": true,
                    "AllowOutgoingLinks": true,
                    "IncomingLinks": {
                      "$type": "System.Collections.ObjectModel.Collection`1[[ModelMaker.MMLink, ModelMaker]], mscorlib",
                      "$values": []
                    },
                    "OutgoingLinks": {
                      "$type": "System.Collections.ObjectModel.Collection`1[[ModelMaker.MMLink, ModelMaker]], mscorlib",
                      "$values": []
                    },
                    "Issues": null
                  },
                  {
                    "$id": "352",
                    "$type": "ModelMaker.VariableNode, ModelMaker",
                    "RowTotalDependent": null,
                    "PutCalculationOnReport": false,
                    "CalculateOnThisReport": null,
                    "PivotTableLink": null,
                    "ExcelNameName": "Other_enhancement_costs",
                    "ExcelNameNames": {
                      "$type": "ModelMakerEngine.ExcelNameDictionary, ModelMakerEngine",
                      "$values": []
                    },
                    "NumberFormatOverride": null,
                    "HasOpeningBalanceFlag": false,
                    "OpeningBalanceFlagAppliedName": "",
                    "Deletable": true,
                    "Comment": "",
                    "HasSwitchSignLine": false,
                    "SwitchSignForReport": false,
                    "MultipleInputValues": null,
                    "NonPrimaryInput": false,
                    "Max": "NaN",
                    "Min": "NaN",
                    "IsBalanceButNotCorkscrew": false,
                    "IsEditable": true,
                    "IsConstant": false,
                    "UniqueID": "800ab384-1d6a-41df-9712-8acdcca0c1e4",
                    "Dimensions": {
                      "$type": "ModelMakerEngine.MMDimensions, ModelMakerEngine",
                      "$values": []
                    },
                    "EquationOBXInternal": "[Other enhancement costs proportion] * [Costs impact]",
                    "NameOfGroup": "Breakdown by costs.Breakdown by costs",
                    "EquationToParse": "[Other enhancement costs proportion] * [Costs impact]",
                    "MostRecentExpectedUnitErrors": null,
                    "Units": {
                      "$id": "353",
                      "$type": "ModelMaker.Unit, ModelMaker",
                      "NumberFormatOverride": null,
                      "MatchAnything": false,
                      "ExternalRepresentation": "£ / customer",
                      "ItemsOnTop": {
                        "$type": "System.Collections.Generic.List`1[[System.String, mscorlib]], mscorlib",
                        "$values": [
                          "£"
                        ]
                      },
                      "ItemsOnBottom": {
                        "$type": "System.Collections.Generic.List`1[[System.String, mscorlib]], mscorlib",
                        "$values": [
                          "CUSTOMER"
                        ]
                      },
                      "IsCurrency": true,
                      "ContainsSMU": false,
                      "IsDimensionless": false,
                      "InsertRowTotal": true,
                      "IgnoreWhenDeterminingExpectedUnits": false
                    },
                    "Name": "Other enhancement costs",
                    "ReportLines": {
                      "$type": "ModelMaker.UndoableCollection`1[[ModelMakerEngine.IReportLine, ModelMakerEngine]], ModelMaker.Undo",
                      "$values": []
                    },
                    "IsOpeningBalance": false,
                    "ExternalLinks": {
                      "$type": "UINext.Collections.DeepObservableCollection`1[[ExternalLinks.IExternalDataLink, ExternalLinks]], UINext",
                      "$values": []
                    },
                    "HasUnits": true,
                    "UnitsValid": true,
                    "UnitsErrorMessage": "",
                    "IgnoreUnitIssues": false,
                    "IsPlaceholder": false,
                    "StandardName": 0,
                    "IsStandardNode": false,
                    "WarnMessage": null,
                    "StandardDescription": null,
                    "HasStandardDescription": false,
                    "HasStandardName": false,
                    "OptimisationNodePair": null,
                    "IsOptimisationNode": false,
                    "Actuals": null,
                    "UDFCode": null,
                    "AssociatedOptimisationNodes": null,
                    "CustomNamedRange": null,
                    "IsRowTotal": false,
                    "YPosition": 8,
                    "Parent": {
                      "$ref": "1"
                    },
                    "Visible": true,
                    "Font": null,
                    "AllowIncomingLinks": true,
                    "AllowOutgoingLinks": true,
                    "IncomingLinks": {
                      "$type": "System.Collections.ObjectModel.Collection`1[[ModelMaker.MMLink, ModelMaker]], mscorlib",
                      "$values": []
                    },
                    "OutgoingLinks": {
                      "$type": "System.Collections.ObjectModel.Collection`1[[ModelMaker.MMLink, ModelMaker]], mscorlib",
                      "$values": []
                    },
                    "Issues": null
                  }
                ]
              },
              "AllowAddChildren": true,
              "AllowRemoveChildren": true,
              "IsImported": false,
              "IsChecksGroup": false,
              "IsAlertsGroup": false,
              "IsChecksAndAlertsGroup": false,
              "IsUnallocatedGroup": false,
              "IsInputsGroup": false,
              "IsFlag": false,
              "IsTimeAndFlagsGroup": false,
              "DimensionsAcross": {
                "$type": "ModelMakerEngine.MMDimensions, ModelMakerEngine",
                "$values": []
              },
              "TimeAxis": 0,
              "IndexInParent": -1,
              "Name": "Breakdown by costs",
              "Parent": {
                "$ref": "1"
              },
              "Visible": true,
              "ToolTip": "",
              "OpeningBalanceFlagAppliedName": "",
              "AllowIncomingLinks": false,
              "AllowOutgoingLinks": false,
              "IncomingLinks": {
                "$type": "System.Collections.ObjectModel.Collection`1[[ModelMaker.MMLink, ModelMaker]], mscorlib",
                "$values": []
              },
              "OutgoingLinks": {
                "$type": "System.Collections.ObjectModel.Collection`1[[ModelMaker.MMLink, ModelMaker]], mscorlib",
                "$values": []
              },
              "Deletable": true,
              "Issues": null
            }
          ]
        },
        "AllowAddChildren": true,
        "AllowRemoveChildren": true,
        "IsImported": false,
        "IsChecksGroup": false,
        "IsAlertsGroup": false,
        "IsChecksAndAlertsGroup": false,
        "IsUnallocatedGroup": false,
        "IsInputsGroup": false,
        "IsFlag": false,
        "IsTimeAndFlagsGroup": false,
        "DimensionsAcross": {
          "$type": "ModelMakerEngine.MMDimensions, ModelMakerEngine",
          "$values": []
        },
        "TimeAxis": 0,
        "IndexInParent": 10,
        "Name": "Breakdown by costs",
        "Parent": {
          "$ref": "1"
        },
        "Visible": true,
        "ToolTip": "",
        "OpeningBalanceFlagAppliedName": "",
        "AllowIncomingLinks": false,
        "AllowOutgoingLinks": false,
        "IncomingLinks": {
          "$type": "System.Collections.ObjectModel.Collection`1[[ModelMaker.MMLink, ModelMaker]], mscorlib",
          "$values": []
        },
        "OutgoingLinks": {
          "$type": "System.Collections.ObjectModel.Collection`1[[ModelMaker.MMLink, ModelMaker]], mscorlib",
          "$values": []
        },
        "Deletable": true,
        "Issues": null
      },
      {
        "$ref": "307"
      },
      {
        "$ref": "335"
      },
      {
        "$ref": "338"
      },
      {
        "$ref": "340"
      },
      {
        "$ref": "350"
      },
      {
        "$ref": "336"
      },
      {
        "$ref": "352"
      },
      {
        "$ref": "346"
      },
      {
        "$ref": "331"
      },
      {
        "$ref": "89"
      },
      {
        "$ref": "91"
      },
      {
        "$ref": "93"
      },
      {
        "$ref": "95"
      },
      {
        "$ref": "310"
      },
      {
        "$ref": "312"
      },
      {
        "$ref": "324"
      },
      {
        "$ref": "97"
      },
      {
        "$ref": "314"
      },
      {
        "$ref": "119"
      },
      {
        "$ref": "121"
      },
      {
        "$ref": "99"
      },
      {
        "$ref": "322"
      },
      {
        "$ref": "111"
      },
      {
        "$ref": "113"
      },
      {
        "$ref": "319"
      },
      {
        "$ref": "123"
      },
      {
        "$ref": "125"
      },
      {
        "$ref": "323"
      },
      {
        "$ref": "309"
      },
      {
        "$ref": "326"
      },
      {
        "$ref": "348"
      },
      {
        "$ref": "342"
      },
      {
        "$ref": "344"
      },
      {
        "$ref": "333"
      },
      {
        "$ref": "327"
      },
      {
        "$ref": "329"
      },
      {
        "$ref": "320"
      },
      {
        "$ref": "315"
      },
      {
        "$ref": "317"
      },
      {
        "$ref": "117"
      },
      {
        "$ref": "115"
      },
      {
        "$ref": "103"
      },
      {
        "$ref": "101"
      },
      {
        "$ref": "108"
      },
      {
        "$ref": "105"
      },
      {
        "$id": "354",
        "$type": "ModelMaker.TimeNode, ModelMaker",
        "ForceUpdate": 1,
        "Axis": 0,
        "EndDate": "2030-03-31T00:00:00",
        "MonthsPerPeriod": 12,
        "StartDate": "2020-04-01T00:00:00",
        "NumberOfPeriods": 10,
        "TimeStep": 8,
        "YearEndBasis": 0,
        "YearEndMonth": 0,
        "YPosition": -1,
        "Parent": {
          "$ref": "1"
        },
        "Visible": false,
        "ToolTip": "",
        "OpeningBalanceFlagAppliedName": "",
        "Font": null,
        "AllowIncomingLinks": true,
        "AllowOutgoingLinks": true,
        "IncomingLinks": {
          "$type": "System.Collections.ObjectModel.Collection`1[[ModelMaker.MMLink, ModelMaker]], mscorlib",
          "$values": []
        },
        "OutgoingLinks": {
          "$type": "System.Collections.ObjectModel.Collection`1[[ModelMaker.MMLink, ModelMaker]], mscorlib",
          "$values": []
        },
        "Deletable": true,
        "Issues": null
      },
      {
        "$ref": "153"
      }
    ]
  },
  "Reports": {
    "$type": "ModelMaker.UndoableCollection`1[[ModelMakerEngine.IReport, ModelMakerEngine]], ModelMaker.Undo",
    "$values": [
      {
        "$ref": "149"
      }
    ]
  },
  "TopLevelNodes": {
    "$type": "ModelMaker.UndoableCollection`1[[ModelMakerEngine.INode, ModelMakerEngine]], ModelMaker.Undo",
    "$values": [
      {
        "$ref": "3"
      },
      {
        "$ref": "4"
      },
      {
        "$ref": "132"
      },
      {
        "$ref": "271"
      },
      {
        "$ref": "246"
      },
      {
        "$ref": "212"
      },
      {
        "$ref": "203"
      },
      {
        "$ref": "229"
      },
      {
        "$ref": "184"
      },
      {
        "$ref": "193"
      },
      {
        "$ref": "306"
      },
      {
        "$ref": "196"
      },
      {
        "$ref": "220"
      }
    ]
  },
  "OptimisationGroup": {
    "$ref": "220"
  },
  "HistoricsGroup": null,
  "NumberOfBuiltInGroups": 6,
  "Password": null,
  "ProtectBook": false,
  "Description": null,
  "ActualsHelper": null,
  "StandardNumberFormats": {
    "$id": "355",
    "$type": "System.Collections.Generic.Dictionary`2[[ModelMakerEngine.NamedNumberFormat, ModelMakerEngine],[System.String, mscorlib]], mscorlib",
    "Currency": "#,##0.00_);(#,##0.00);\"-  \";\" \"@\" \""
  },
  "UseHybridTimeline": false,
  "MessageChoices": {
    "$id": "356",
    "$type": "System.Collections.Generic.Dictionary`2[[System.String, mscorlib],[System.Int32, mscorlib]], mscorlib",
    "AddNewVariables": 1,
    "UnusedItems": 2
  },
  "UnitNumberFormatMapping": {
    "$id": "357",
    "$type": "ModelMakerEngine.UnitNumberFormatMapping, ModelMakerEngine",
    "UnitNumberFormatting": {
      "$id": "358",
      "$type": "System.Collections.Generic.Dictionary`2[[System.String, mscorlib],[ModelMakerEngine.NamedNumberFormat, ModelMakerEngine]], mscorlib"
    },
    "UnitCustomNumberFormatting": {
      "$id": "359",
      "$type": "System.Collections.Generic.Dictionary`2[[System.String, mscorlib],[System.String, mscorlib]], mscorlib"
    }
  },
  "TableSections": {
    "$type": "System.Linq.Enumerable+WhereEnumerableIterator`1[[ModelMakerEngine.IGroupNode, ModelMakerEngine]], System.Core",
    "$values": []
  },
  "ScenarioNamesInModel": {
    "$type": "System.Collections.Generic.List`1[[System.String, mscorlib]], mscorlib",
    "$values": [
      " Base case 1 ",
      " Base case 2 ",
      " Base case 3 ",
      " Scenario 1 ",
      " Scenario 2 ",
      " Scenario 3 ",
      " Scenario 4 "
    ]
  }
}]]>  <Options>
    <TotalsColumn Value="8"/>
    <ConstantsColumn Value="6"/>
    <InputRow Value="7"/>
    <FirstTimeColumn Value="10"/>
    <UnitsColumn Value="7"/>
    <InputName Value="5"/>
    <OutputFileName Value="C:\Users\jenny.ngai\OneDrive - OFWAT\OFWAT work\PR24 FM work\Bill waterfall\Bill Waterfall v2n.xlsx"/>
    <SpacingBetweenBlocks Value="1"/>
    <SpacingBetweenFormulas Value="0"/>
    <SpacingBetweenInputs Value="0"/>
    <SpacingRowsSmall Value="False"/>
    <SpacingRowsSize Value="4"/>
    <TimeRow Value="2"/>
    <InputLayout Value="Basic"/>
    <CalcsLayout Value="Group"/>
    <ExcelFormat Value="2"/>
    <SaveAsXLSB Value="False"/>
    <DimensionsInSeparateColumn Value="False"/>
    <GroupCalculationandResultBlocks Value="False"/>
    <GroupSections Value="True"/>
    <FlagNotAsPercent Value="True"/>
    <Formulanamesonallrows Value="True"/>
    <OpeningBalancesText Value=""/>
    <ClosingBalancetext Value=""/>
    <FreezeFrames Value="True"/>
    <EnforceOneFormula Value="False"/>
    <HideGridlines Value="True"/>
    <ResultsLayout Value="Group"/>
    <GroupBlocks Value="False"/>
    <FASTBlocks Value="True"/>
    <FASTImportColor Value="True"/>
    <FASTExportColor Value="True"/>
    <FASTSpacing Value="True"/>
    <FastColorCounterflows Value="False"/>
    <FASTTotalsColumn Value="8"/>
    <FASTLiveLabels Value="True"/>
    <FASTVBAScenarios Value="False"/>
    <FASTPyramidStructure Value="True"/>
    <FASTRowAnchorLinks Value="True"/>
    <ReviewColumn Value="False"/>
  </Options>
</ModelMaker>
</file>

<file path=customXml/itemProps1.xml><?xml version="1.0" encoding="utf-8"?>
<ds:datastoreItem xmlns:ds="http://schemas.openxmlformats.org/officeDocument/2006/customXml" ds:itemID="{247F7A88-BCB0-4C23-94CE-AD53BD197809}"/>
</file>

<file path=customXml/itemProps2.xml><?xml version="1.0" encoding="utf-8"?>
<ds:datastoreItem xmlns:ds="http://schemas.openxmlformats.org/officeDocument/2006/customXml" ds:itemID="{507EA275-8470-4CC4-A226-AD2C1A6EE066}"/>
</file>

<file path=customXml/itemProps3.xml><?xml version="1.0" encoding="utf-8"?>
<ds:datastoreItem xmlns:ds="http://schemas.openxmlformats.org/officeDocument/2006/customXml" ds:itemID="{DDF41A2F-6DC5-4B5A-A3F3-DD7C3C94ACBE}"/>
</file>

<file path=customXml/itemProps4.xml><?xml version="1.0" encoding="utf-8"?>
<ds:datastoreItem xmlns:ds="http://schemas.openxmlformats.org/officeDocument/2006/customXml" ds:itemID="{BA7BDC36-4822-4574-A327-0049824AFF9D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cp:revision/>
  <dcterms:created xsi:type="dcterms:W3CDTF">2023-07-13T12:43:34Z</dcterms:created>
  <dcterms:modified xsi:type="dcterms:W3CDTF">2023-10-02T07:35:25Z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0x010100F4D900A52C734B48AAFC332F002A61F2</vt:lpwstr>
  </property>
  <property fmtid="{D5CDD505-2E9C-101B-9397-08002B2CF9AE}" pid="3" name="MediaServiceImageTags">
    <vt:lpwstr/>
  </property>
  <property fmtid="{D5CDD505-2E9C-101B-9397-08002B2CF9AE}" pid="4" name="MSIP_Label_5589aaed-22f4-47e9-a6ba-4e5ac1de55da_ActionId">
    <vt:lpwstr>07db8611-2acf-44d9-a3ab-ad69368647a8</vt:lpwstr>
  </property>
  <property fmtid="{D5CDD505-2E9C-101B-9397-08002B2CF9AE}" pid="5" name="MSIP_Label_5589aaed-22f4-47e9-a6ba-4e5ac1de55da_Name">
    <vt:lpwstr>Restricted \ Business Sensitive</vt:lpwstr>
  </property>
  <property fmtid="{D5CDD505-2E9C-101B-9397-08002B2CF9AE}" pid="6" name="MSIP_Label_5589aaed-22f4-47e9-a6ba-4e5ac1de55da_SetDate">
    <vt:lpwstr>2023-10-01T12:52:20Z</vt:lpwstr>
  </property>
  <property fmtid="{D5CDD505-2E9C-101B-9397-08002B2CF9AE}" pid="7" name="MSIP_Label_5589aaed-22f4-47e9-a6ba-4e5ac1de55da_SiteId">
    <vt:lpwstr>92ebd22d-0a9c-4516-a68f-ba966853a8f3</vt:lpwstr>
  </property>
  <property fmtid="{D5CDD505-2E9C-101B-9397-08002B2CF9AE}" pid="8" name="MSIP_Label_5589aaed-22f4-47e9-a6ba-4e5ac1de55da_Enabled">
    <vt:lpwstr>True</vt:lpwstr>
  </property>
  <property fmtid="{D5CDD505-2E9C-101B-9397-08002B2CF9AE}" pid="9" name="Order">
    <vt:r8>4100</vt:r8>
  </property>
  <property fmtid="{D5CDD505-2E9C-101B-9397-08002B2CF9AE}" pid="10" name="xd_Signature">
    <vt:bool>false</vt:bool>
  </property>
  <property fmtid="{D5CDD505-2E9C-101B-9397-08002B2CF9AE}" pid="11" name="xd_ProgID">
    <vt:lpwstr/>
  </property>
  <property fmtid="{D5CDD505-2E9C-101B-9397-08002B2CF9AE}" pid="12" name="_SourceUrl">
    <vt:lpwstr/>
  </property>
  <property fmtid="{D5CDD505-2E9C-101B-9397-08002B2CF9AE}" pid="13" name="_SharedFileIndex">
    <vt:lpwstr/>
  </property>
  <property fmtid="{D5CDD505-2E9C-101B-9397-08002B2CF9AE}" pid="14" name="ComplianceAssetId">
    <vt:lpwstr/>
  </property>
  <property fmtid="{D5CDD505-2E9C-101B-9397-08002B2CF9AE}" pid="15" name="TemplateUrl">
    <vt:lpwstr/>
  </property>
  <property fmtid="{D5CDD505-2E9C-101B-9397-08002B2CF9AE}" pid="16" name="_ExtendedDescription">
    <vt:lpwstr/>
  </property>
  <property fmtid="{D5CDD505-2E9C-101B-9397-08002B2CF9AE}" pid="17" name="TriggerFlowInfo">
    <vt:lpwstr/>
  </property>
  <property fmtid="{D5CDD505-2E9C-101B-9397-08002B2CF9AE}" pid="18" name="MSIP_Label_5589aaed-22f4-47e9-a6ba-4e5ac1de55da_Removed">
    <vt:lpwstr>False</vt:lpwstr>
  </property>
  <property fmtid="{D5CDD505-2E9C-101B-9397-08002B2CF9AE}" pid="19" name="MSIP_Label_5589aaed-22f4-47e9-a6ba-4e5ac1de55da_Parent">
    <vt:lpwstr>e50b24a1-e242-4aac-9a05-59733cdb30d3</vt:lpwstr>
  </property>
  <property fmtid="{D5CDD505-2E9C-101B-9397-08002B2CF9AE}" pid="20" name="MSIP_Label_5589aaed-22f4-47e9-a6ba-4e5ac1de55da_Extended_MSFT_Method">
    <vt:lpwstr>Standard</vt:lpwstr>
  </property>
  <property fmtid="{D5CDD505-2E9C-101B-9397-08002B2CF9AE}" pid="21" name="MSIP_Label_e50b24a1-e242-4aac-9a05-59733cdb30d3_Enabled">
    <vt:lpwstr>True</vt:lpwstr>
  </property>
  <property fmtid="{D5CDD505-2E9C-101B-9397-08002B2CF9AE}" pid="22" name="MSIP_Label_e50b24a1-e242-4aac-9a05-59733cdb30d3_SiteId">
    <vt:lpwstr>92ebd22d-0a9c-4516-a68f-ba966853a8f3</vt:lpwstr>
  </property>
  <property fmtid="{D5CDD505-2E9C-101B-9397-08002B2CF9AE}" pid="23" name="MSIP_Label_e50b24a1-e242-4aac-9a05-59733cdb30d3_SetDate">
    <vt:lpwstr>2023-10-01T12:52:20Z</vt:lpwstr>
  </property>
  <property fmtid="{D5CDD505-2E9C-101B-9397-08002B2CF9AE}" pid="24" name="MSIP_Label_e50b24a1-e242-4aac-9a05-59733cdb30d3_Name">
    <vt:lpwstr>Restricted</vt:lpwstr>
  </property>
  <property fmtid="{D5CDD505-2E9C-101B-9397-08002B2CF9AE}" pid="25" name="MSIP_Label_e50b24a1-e242-4aac-9a05-59733cdb30d3_ActionId">
    <vt:lpwstr>37dbbe89-4c90-40a8-9b4c-8740e9093fa0</vt:lpwstr>
  </property>
  <property fmtid="{D5CDD505-2E9C-101B-9397-08002B2CF9AE}" pid="26" name="MSIP_Label_e50b24a1-e242-4aac-9a05-59733cdb30d3_Extended_MSFT_Method">
    <vt:lpwstr>Standard</vt:lpwstr>
  </property>
  <property fmtid="{D5CDD505-2E9C-101B-9397-08002B2CF9AE}" pid="27" name="Sensitivity">
    <vt:lpwstr>Restricted \ Business Sensitive Restricted</vt:lpwstr>
  </property>
</Properties>
</file>