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/>
  <xr:revisionPtr revIDLastSave="0" documentId="8_{0B8839C5-9958-4449-8CFE-A457278A5100}" xr6:coauthVersionLast="44" xr6:coauthVersionMax="44" xr10:uidLastSave="{00000000-0000-0000-0000-000000000000}"/>
  <bookViews>
    <workbookView xWindow="-110" yWindow="-110" windowWidth="19420" windowHeight="10420" activeTab="1" xr2:uid="{00000000-000D-0000-FFFF-FFFF00000000}"/>
  </bookViews>
  <sheets>
    <sheet name="Change Log" sheetId="9" r:id="rId1"/>
    <sheet name="F_Inputs" sheetId="6" r:id="rId2"/>
    <sheet name="InpOverride" sheetId="7" r:id="rId3"/>
    <sheet name="InpActive" sheetId="1" r:id="rId4"/>
    <sheet name="Calc" sheetId="2" r:id="rId5"/>
    <sheet name="F_Outputs" sheetId="3" r:id="rId6"/>
  </sheets>
  <definedNames>
    <definedName name="_AtRisk_SimSetting_AutomaticallyGenerateReports">FALSE</definedName>
    <definedName name="_AtRisk_SimSetting_AutomaticResultsDisplayMode">0</definedName>
    <definedName name="_AtRisk_SimSetting_ConvergenceConfidenceLevel">0.95</definedName>
    <definedName name="_AtRisk_SimSetting_ConvergencePercentileToTest">0.9</definedName>
    <definedName name="_AtRisk_SimSetting_ConvergencePerformMeanTest">TRUE</definedName>
    <definedName name="_AtRisk_SimSetting_ConvergencePerformPercentileTest">FALSE</definedName>
    <definedName name="_AtRisk_SimSetting_ConvergencePerformStdDeviationTest">FALSE</definedName>
    <definedName name="_AtRisk_SimSetting_ConvergenceTestAllOutputs">TRUE</definedName>
    <definedName name="_AtRisk_SimSetting_ConvergenceTestingPeriod">100</definedName>
    <definedName name="_AtRisk_SimSetting_ConvergenceTolerance">0.03</definedName>
    <definedName name="_AtRisk_SimSetting_LiveUpdate">TRUE</definedName>
    <definedName name="_AtRisk_SimSetting_LiveUpdatePeriod">-1</definedName>
    <definedName name="_AtRisk_SimSetting_MacroRecalculationBehavior">0</definedName>
    <definedName name="_AtRisk_SimSetting_RandomNumberGenerator">0</definedName>
    <definedName name="_AtRisk_SimSetting_ReportOptionCustomItemsCount">0</definedName>
    <definedName name="_AtRisk_SimSetting_ReportOptionDataMode">1</definedName>
    <definedName name="_AtRisk_SimSetting_ReportOptionReportMultiSimType">1</definedName>
    <definedName name="_AtRisk_SimSetting_ReportOptionReportPlacement">1</definedName>
    <definedName name="_AtRisk_SimSetting_ReportOptionReportSelection">257</definedName>
    <definedName name="_AtRisk_SimSetting_ReportOptionReportsFileType">1</definedName>
    <definedName name="_AtRisk_SimSetting_ReportOptionSelectiveQR">FALSE</definedName>
    <definedName name="_AtRisk_SimSetting_ReportsList">257</definedName>
    <definedName name="_AtRisk_SimSetting_ShowSimulationProgressWindow">TRUE</definedName>
    <definedName name="_AtRisk_SimSetting_SimNameCount">0</definedName>
    <definedName name="_AtRisk_SimSetting_SmartSensitivityAnalysisEnabled">TRUE</definedName>
    <definedName name="_AtRisk_SimSetting_StatisticFunctionUpdating">1</definedName>
    <definedName name="_AtRisk_SimSetting_StdRecalcActiveSimulationNumber">1</definedName>
    <definedName name="_AtRisk_SimSetting_StdRecalcBehavior">1</definedName>
    <definedName name="_AtRisk_SimSetting_StdRecalcWithoutRiskStatic">0</definedName>
    <definedName name="_AtRisk_SimSetting_StdRecalcWithoutRiskStaticPercentile">0.5</definedName>
    <definedName name="_Order1">255</definedName>
    <definedName name="_Order2">255</definedName>
    <definedName name="IQ_CH">110000</definedName>
    <definedName name="IQ_CQ">5000</definedName>
    <definedName name="IQ_CY">10000</definedName>
    <definedName name="IQ_DAILY">500000</definedName>
    <definedName name="IQ_DNTM">700000</definedName>
    <definedName name="IQ_EXPENSE_CODE_">80019595006</definedName>
    <definedName name="IQ_FH">100000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LATESTK">1000</definedName>
    <definedName name="IQ_LATESTQ">500</definedName>
    <definedName name="IQ_LTM">2000</definedName>
    <definedName name="IQ_LTMMONTH">120000</definedName>
    <definedName name="IQ_MONTH">15000</definedName>
    <definedName name="IQ_MTD">800000</definedName>
    <definedName name="IQ_NAMES_REVISION_DATE_">41366.3748958333</definedName>
    <definedName name="IQ_NTM">6000</definedName>
    <definedName name="IQ_QTD">750000</definedName>
    <definedName name="IQ_TODAY">0</definedName>
    <definedName name="IQ_WEEK">50000</definedName>
    <definedName name="IQ_YTD">3000</definedName>
    <definedName name="IQ_YTDMONTH">130000</definedName>
    <definedName name="_xlnm.Print_Area" localSheetId="3">InpActive!$A$1:$M$21</definedName>
    <definedName name="_xlnm.Print_Area" localSheetId="2">InpOverride!$A$1:$M$21</definedName>
    <definedName name="RiskAfterRecalcMacro">""</definedName>
    <definedName name="RiskAfterSimMacro">""</definedName>
    <definedName name="RiskBeforeRecalcMacro">""</definedName>
    <definedName name="RiskBeforeSimMacro">""</definedName>
    <definedName name="RiskCollectDistributionSamples">2</definedName>
    <definedName name="RiskFixedSeed">1</definedName>
    <definedName name="RiskHasSettings">7</definedName>
    <definedName name="RiskMinimizeOnStart">FALSE</definedName>
    <definedName name="RiskMonitorConvergence">FALSE</definedName>
    <definedName name="RiskMultipleCPUSupportEnabled">TRUE</definedName>
    <definedName name="RiskNumIterations">1000</definedName>
    <definedName name="RiskNumSimulations">1</definedName>
    <definedName name="RiskPauseOnError">FALSE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2</definedName>
    <definedName name="RiskUpdateDisplay">FALSE</definedName>
    <definedName name="RiskUseDifferentSeedForEachSim">FALSE</definedName>
    <definedName name="RiskUseFixedSeed">FALSE</definedName>
    <definedName name="RiskUseMultipleCPUs">TRUE</definedName>
    <definedName name="SAPBEXrevision">1</definedName>
    <definedName name="SAPBEXsysID">"BWB"</definedName>
    <definedName name="SAPBEXwbID">"49ZLUKBQR0WG29D9LLI3IBIIT"</definedName>
    <definedName name="wrn.wpapers." hidden="1">{"bal",#N/A,FALSE,"working papers";"income",#N/A,FALSE,"working papers"}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" i="6" l="1"/>
  <c r="N10" i="6"/>
  <c r="N11" i="6"/>
  <c r="N12" i="6"/>
  <c r="N13" i="6"/>
  <c r="N14" i="6"/>
  <c r="N15" i="6"/>
  <c r="N16" i="6"/>
  <c r="N17" i="6"/>
  <c r="N18" i="6"/>
  <c r="N19" i="6"/>
  <c r="N20" i="6"/>
  <c r="N21" i="6"/>
  <c r="N8" i="6"/>
  <c r="K21" i="1" l="1"/>
  <c r="J21" i="1"/>
  <c r="I21" i="1"/>
  <c r="H21" i="1"/>
  <c r="G21" i="1"/>
  <c r="F21" i="1"/>
  <c r="K20" i="1"/>
  <c r="J20" i="1"/>
  <c r="I20" i="1"/>
  <c r="H20" i="1"/>
  <c r="G20" i="1"/>
  <c r="F20" i="1"/>
  <c r="K19" i="1"/>
  <c r="J19" i="1"/>
  <c r="I19" i="1"/>
  <c r="H19" i="1"/>
  <c r="G19" i="1"/>
  <c r="F19" i="1"/>
  <c r="K18" i="1"/>
  <c r="J18" i="1"/>
  <c r="I18" i="1"/>
  <c r="H18" i="1"/>
  <c r="G18" i="1"/>
  <c r="F18" i="1"/>
  <c r="F17" i="1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K16" i="1" l="1"/>
  <c r="J16" i="1"/>
  <c r="I16" i="1"/>
  <c r="H16" i="1"/>
  <c r="G16" i="1"/>
  <c r="F16" i="1"/>
  <c r="K15" i="1"/>
  <c r="J15" i="1"/>
  <c r="I15" i="1"/>
  <c r="H15" i="1"/>
  <c r="G15" i="1"/>
  <c r="F15" i="1"/>
  <c r="K14" i="1"/>
  <c r="J14" i="1"/>
  <c r="I14" i="1"/>
  <c r="H14" i="1"/>
  <c r="G14" i="1"/>
  <c r="F14" i="1"/>
  <c r="K13" i="1"/>
  <c r="J13" i="1"/>
  <c r="I13" i="1"/>
  <c r="H13" i="1"/>
  <c r="G13" i="1"/>
  <c r="F13" i="1"/>
  <c r="F12" i="1"/>
  <c r="K11" i="1"/>
  <c r="J11" i="1"/>
  <c r="I11" i="1"/>
  <c r="H11" i="1"/>
  <c r="G11" i="1"/>
  <c r="F11" i="1"/>
  <c r="K10" i="1"/>
  <c r="J10" i="1"/>
  <c r="I10" i="1"/>
  <c r="H10" i="1"/>
  <c r="G10" i="1"/>
  <c r="F10" i="1"/>
  <c r="K9" i="1"/>
  <c r="J9" i="1"/>
  <c r="I9" i="1"/>
  <c r="H9" i="1"/>
  <c r="G9" i="1"/>
  <c r="F9" i="1"/>
  <c r="K8" i="1"/>
  <c r="J8" i="1"/>
  <c r="I8" i="1"/>
  <c r="H8" i="1"/>
  <c r="G8" i="1"/>
  <c r="F8" i="1"/>
  <c r="F7" i="1"/>
  <c r="K11" i="3" l="1"/>
  <c r="J11" i="3"/>
  <c r="I11" i="3"/>
  <c r="H11" i="3"/>
  <c r="G11" i="3"/>
  <c r="F11" i="3"/>
  <c r="K10" i="3"/>
  <c r="J10" i="3"/>
  <c r="I10" i="3"/>
  <c r="H10" i="3"/>
  <c r="G10" i="3"/>
  <c r="F10" i="3"/>
  <c r="I30" i="2" l="1"/>
  <c r="I32" i="2" s="1"/>
  <c r="H30" i="2"/>
  <c r="H32" i="2" s="1"/>
  <c r="G30" i="2"/>
  <c r="G32" i="2" s="1"/>
  <c r="F30" i="2"/>
  <c r="F32" i="2" s="1"/>
  <c r="E30" i="2"/>
  <c r="E32" i="2" s="1"/>
  <c r="I29" i="2"/>
  <c r="H29" i="2"/>
  <c r="G29" i="2"/>
  <c r="F29" i="2"/>
  <c r="E29" i="2"/>
  <c r="I28" i="2"/>
  <c r="H28" i="2"/>
  <c r="G28" i="2"/>
  <c r="F28" i="2"/>
  <c r="E28" i="2"/>
  <c r="I26" i="2"/>
  <c r="I27" i="2" s="1"/>
  <c r="H26" i="2"/>
  <c r="H27" i="2" s="1"/>
  <c r="G26" i="2"/>
  <c r="F26" i="2"/>
  <c r="F27" i="2" s="1"/>
  <c r="E26" i="2"/>
  <c r="E27" i="2" s="1"/>
  <c r="D30" i="2"/>
  <c r="D32" i="2" s="1"/>
  <c r="D29" i="2"/>
  <c r="D28" i="2"/>
  <c r="D26" i="2"/>
  <c r="D25" i="2"/>
  <c r="G27" i="2"/>
  <c r="I19" i="2"/>
  <c r="I21" i="2" s="1"/>
  <c r="H19" i="2"/>
  <c r="H21" i="2" s="1"/>
  <c r="G19" i="2"/>
  <c r="G21" i="2" s="1"/>
  <c r="F19" i="2"/>
  <c r="F21" i="2" s="1"/>
  <c r="E19" i="2"/>
  <c r="E21" i="2" s="1"/>
  <c r="I18" i="2"/>
  <c r="H18" i="2"/>
  <c r="G18" i="2"/>
  <c r="F18" i="2"/>
  <c r="E18" i="2"/>
  <c r="I17" i="2"/>
  <c r="H17" i="2"/>
  <c r="G17" i="2"/>
  <c r="F17" i="2"/>
  <c r="E17" i="2"/>
  <c r="D18" i="2"/>
  <c r="D19" i="2"/>
  <c r="D21" i="2" s="1"/>
  <c r="D17" i="2"/>
  <c r="I15" i="2"/>
  <c r="K7" i="3" s="1"/>
  <c r="H15" i="2"/>
  <c r="H16" i="2" s="1"/>
  <c r="G15" i="2"/>
  <c r="G16" i="2" s="1"/>
  <c r="F15" i="2"/>
  <c r="H7" i="3" s="1"/>
  <c r="E15" i="2"/>
  <c r="G7" i="3" s="1"/>
  <c r="D15" i="2"/>
  <c r="F7" i="3" s="1"/>
  <c r="D14" i="2"/>
  <c r="F6" i="3" s="1"/>
  <c r="I8" i="2"/>
  <c r="I10" i="2" s="1"/>
  <c r="H8" i="2"/>
  <c r="H10" i="2" s="1"/>
  <c r="G8" i="2"/>
  <c r="G10" i="2" s="1"/>
  <c r="F8" i="2"/>
  <c r="F10" i="2" s="1"/>
  <c r="E8" i="2"/>
  <c r="E10" i="2" s="1"/>
  <c r="I7" i="2"/>
  <c r="H7" i="2"/>
  <c r="G7" i="2"/>
  <c r="F7" i="2"/>
  <c r="E7" i="2"/>
  <c r="I6" i="2"/>
  <c r="H6" i="2"/>
  <c r="G6" i="2"/>
  <c r="F6" i="2"/>
  <c r="E6" i="2"/>
  <c r="D7" i="2"/>
  <c r="D8" i="2"/>
  <c r="D10" i="2" s="1"/>
  <c r="D6" i="2"/>
  <c r="I4" i="2"/>
  <c r="I5" i="2" s="1"/>
  <c r="H4" i="2"/>
  <c r="H5" i="2" s="1"/>
  <c r="G4" i="2"/>
  <c r="G5" i="2" s="1"/>
  <c r="F4" i="2"/>
  <c r="F5" i="2" s="1"/>
  <c r="E4" i="2"/>
  <c r="E5" i="2" s="1"/>
  <c r="D4" i="2"/>
  <c r="F5" i="3" s="1"/>
  <c r="D3" i="2"/>
  <c r="F4" i="3" s="1"/>
  <c r="G22" i="2" l="1"/>
  <c r="H11" i="2"/>
  <c r="G33" i="2"/>
  <c r="E33" i="2"/>
  <c r="I33" i="2"/>
  <c r="E11" i="2"/>
  <c r="I11" i="2"/>
  <c r="H22" i="2"/>
  <c r="H33" i="2"/>
  <c r="F33" i="2"/>
  <c r="F11" i="2"/>
  <c r="G11" i="2"/>
  <c r="F16" i="2"/>
  <c r="F22" i="2" s="1"/>
  <c r="I7" i="3"/>
  <c r="D27" i="2"/>
  <c r="D33" i="2" s="1"/>
  <c r="I5" i="3"/>
  <c r="J7" i="3"/>
  <c r="E16" i="2"/>
  <c r="E22" i="2" s="1"/>
  <c r="D5" i="2"/>
  <c r="D11" i="2" s="1"/>
  <c r="J5" i="3"/>
  <c r="D16" i="2"/>
  <c r="D22" i="2" s="1"/>
  <c r="I16" i="2"/>
  <c r="I22" i="2" s="1"/>
  <c r="G5" i="3"/>
  <c r="K5" i="3"/>
  <c r="H5" i="3"/>
  <c r="J23" i="2" l="1"/>
  <c r="J34" i="2"/>
  <c r="J12" i="2"/>
  <c r="K8" i="3" l="1"/>
  <c r="K9" i="3"/>
</calcChain>
</file>

<file path=xl/sharedStrings.xml><?xml version="1.0" encoding="utf-8"?>
<sst xmlns="http://schemas.openxmlformats.org/spreadsheetml/2006/main" count="442" uniqueCount="122">
  <si>
    <t>2014-15</t>
  </si>
  <si>
    <t>2015-16</t>
  </si>
  <si>
    <t>2016-17</t>
  </si>
  <si>
    <t>2017-18</t>
  </si>
  <si>
    <t>2018-19</t>
  </si>
  <si>
    <t>2019-20</t>
  </si>
  <si>
    <t>2014-20</t>
  </si>
  <si>
    <t>Water service</t>
  </si>
  <si>
    <t>Water: Forecast at previous review</t>
  </si>
  <si>
    <t>A7001W</t>
  </si>
  <si>
    <t>£m</t>
  </si>
  <si>
    <t>Water: Actual and current forecast sales</t>
  </si>
  <si>
    <t>BT39301PW</t>
  </si>
  <si>
    <t>£000</t>
  </si>
  <si>
    <t>Water: Impact of 50% of proceeds</t>
  </si>
  <si>
    <t>A7003W</t>
  </si>
  <si>
    <t>Water: WACC - fully post tax on notional structure</t>
  </si>
  <si>
    <t>A7004AW</t>
  </si>
  <si>
    <t>%</t>
  </si>
  <si>
    <t>RPI: Financial year average year on year %</t>
  </si>
  <si>
    <t>A7004BW</t>
  </si>
  <si>
    <t>Water: Discount rate (nominal)</t>
  </si>
  <si>
    <t>A7004W</t>
  </si>
  <si>
    <t>Water: Years for discounting purposes</t>
  </si>
  <si>
    <t>A7005YR</t>
  </si>
  <si>
    <t>nr</t>
  </si>
  <si>
    <t>Water: Discount factor</t>
  </si>
  <si>
    <t>A7005W</t>
  </si>
  <si>
    <t>ratio</t>
  </si>
  <si>
    <t>Water: PV effect of 50% of proceeds from disposals of interest in land</t>
  </si>
  <si>
    <t>A7006W</t>
  </si>
  <si>
    <t>Water: NPV effect of 50% of proceeds from disposals of interest in land</t>
  </si>
  <si>
    <t>A7010W</t>
  </si>
  <si>
    <t>Wastewater service</t>
  </si>
  <si>
    <t>Waste: Forecast at previous review</t>
  </si>
  <si>
    <t>A7001WW</t>
  </si>
  <si>
    <t>Waste: Actual and current forecast sales</t>
  </si>
  <si>
    <t>BT39301PS</t>
  </si>
  <si>
    <t>Waste: Impact of 50% of proceeds</t>
  </si>
  <si>
    <t>A7003WW</t>
  </si>
  <si>
    <t>Waste: WACC - fully post tax on notional structure</t>
  </si>
  <si>
    <t>A7004AWW</t>
  </si>
  <si>
    <t>A7004BWW</t>
  </si>
  <si>
    <t>Waste: Discount rate (nominal)</t>
  </si>
  <si>
    <t>A7004WW</t>
  </si>
  <si>
    <t>Waste: Years for discounting purposes</t>
  </si>
  <si>
    <t>Waste: Discount factor</t>
  </si>
  <si>
    <t>A7005WW</t>
  </si>
  <si>
    <t>Waste: PV effect of 50% of proceeds from disposals of interest in land</t>
  </si>
  <si>
    <t>A7006WW</t>
  </si>
  <si>
    <t>Waste: NPV effect of 50% of proceeds from disposals of interest in land</t>
  </si>
  <si>
    <t>A7010WW</t>
  </si>
  <si>
    <t>Acronym</t>
  </si>
  <si>
    <t>Reference</t>
  </si>
  <si>
    <t>Item description</t>
  </si>
  <si>
    <t>Unit</t>
  </si>
  <si>
    <t>Model</t>
  </si>
  <si>
    <t>C_A7001W_PR19PD003</t>
  </si>
  <si>
    <t>Forecast at previous review - water</t>
  </si>
  <si>
    <t>C_BT39301PW_PR19PD003</t>
  </si>
  <si>
    <t>Actual and current forecast sales - water</t>
  </si>
  <si>
    <t>C_A7001WW_PR19PD003</t>
  </si>
  <si>
    <t>Forecast at previous review - waste</t>
  </si>
  <si>
    <t>C_BT39301PS_PR19PD003</t>
  </si>
  <si>
    <t>Actual and current forecast sales - waste</t>
  </si>
  <si>
    <t>C_A7010W_PR19PD003</t>
  </si>
  <si>
    <t>NPV effect of 50% of proceeds from disposals of interest in land - water</t>
  </si>
  <si>
    <t>C_A7010WW_PR19PD003</t>
  </si>
  <si>
    <t>NPV effect of 50% of proceeds from disposals of interest in land - waste</t>
  </si>
  <si>
    <t>PR19QA_D0003_OUT_1</t>
  </si>
  <si>
    <t>Date &amp; Time for Model PR19D003 Land disposal</t>
  </si>
  <si>
    <t>PR19QA_D0003_OUT_2</t>
  </si>
  <si>
    <t>Name &amp; Path of Model PR19D003 Land disposal</t>
  </si>
  <si>
    <t>Text</t>
  </si>
  <si>
    <t>Price Review 2019</t>
  </si>
  <si>
    <t>Dmmy control</t>
  </si>
  <si>
    <t>Dmmy: Forecast at previous review</t>
  </si>
  <si>
    <t>Dmmy: Actual and current forecast sales</t>
  </si>
  <si>
    <t>Dmmy: Impact of 50% of proceeds</t>
  </si>
  <si>
    <t>Dmmy: WACC - fully post tax on notional structure</t>
  </si>
  <si>
    <t>Dmmy: Discount rate (nominal)</t>
  </si>
  <si>
    <t>Dmmy: Years for discounting purposes</t>
  </si>
  <si>
    <t>Dmmy: Discount factor</t>
  </si>
  <si>
    <t>Dmmy: PV effect of 50% of proceeds from disposals of interest in land</t>
  </si>
  <si>
    <t>Dmmy: NPV effect of 50% of proceeds from disposals of interest in land</t>
  </si>
  <si>
    <t>PR19PD003_IN</t>
  </si>
  <si>
    <t>PR19 RUN 1: early view of past delivery</t>
  </si>
  <si>
    <t>Latest</t>
  </si>
  <si>
    <t>RCV midnight adjustment ~ land sales water - Forecast at previous review</t>
  </si>
  <si>
    <t>Proceeds from disposals of protected land - Water</t>
  </si>
  <si>
    <t>RCV midnight adjustment ~ land sales water - WACC - fully post tax on notional structure</t>
  </si>
  <si>
    <t>RCV midnight adjustment ~ land sales water - RPI: Financial year average year on year %</t>
  </si>
  <si>
    <t>RCV midnight adjustment ~ land sales water - Discount rate (nominal)</t>
  </si>
  <si>
    <t>RCV midnight adjustment ~ land sales wastewater - Forecast at previous review</t>
  </si>
  <si>
    <t>Proceeds from disposals of protected land - Wastewater</t>
  </si>
  <si>
    <t>RCV midnight adjustment ~ land sales wastewater - WACC - fully post tax on notional structure</t>
  </si>
  <si>
    <t>RCV midnight adjustment ~ land sales wastewater - RPI: Financial year average year on year %</t>
  </si>
  <si>
    <t>RCV midnight adjustment ~ land sales wastewater - Discount rate (nominal)</t>
  </si>
  <si>
    <t>A7001DMMY</t>
  </si>
  <si>
    <t>BT39301PTTT</t>
  </si>
  <si>
    <t>Land sales - Proceeds from disposals of protected land (TTT)</t>
  </si>
  <si>
    <t>A7004ADMMY</t>
  </si>
  <si>
    <t>A7004BDMMY</t>
  </si>
  <si>
    <t>A7004DMMY</t>
  </si>
  <si>
    <t>A7003DMMY</t>
  </si>
  <si>
    <t>A7005DMMY</t>
  </si>
  <si>
    <t>A7006DMMY</t>
  </si>
  <si>
    <t>A7010DMMY</t>
  </si>
  <si>
    <t>PR19PD003_OUT</t>
  </si>
  <si>
    <t>Change log</t>
  </si>
  <si>
    <t>#</t>
  </si>
  <si>
    <t>Issue</t>
  </si>
  <si>
    <t>Change</t>
  </si>
  <si>
    <t>Sheet</t>
  </si>
  <si>
    <t>Row</t>
  </si>
  <si>
    <t>Calc</t>
  </si>
  <si>
    <t>11, 22 and 33</t>
  </si>
  <si>
    <t>Calculation of the PV effect of 50% of proceeds from disposals of interest in land multiplies the impact of 50% of the proceeds by the discount factor.</t>
  </si>
  <si>
    <t>Formula corrected to divide the impact of 50% of the proceeds by the discount factor. This is consistent with the correction in the 31 January version of the business plan tables, table App9.</t>
  </si>
  <si>
    <t>Action /
Intervention
reference</t>
  </si>
  <si>
    <t>PR19 Run 8: Final Determinations</t>
  </si>
  <si>
    <t>YKY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</si>
</sst>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26"/>
      <color indexed="9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rgb="FF0078C9"/>
      <name val="Franklin Gothic Demi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664"/>
        <bgColor indexed="64"/>
      </patternFill>
    </fill>
    <fill>
      <patternFill patternType="solid">
        <fgColor rgb="FFE0DCD8"/>
        <bgColor indexed="64"/>
      </patternFill>
    </fill>
    <fill>
      <patternFill patternType="solid">
        <fgColor rgb="FFFE481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857362"/>
      </left>
      <right style="medium">
        <color rgb="FF857362"/>
      </right>
      <top style="medium">
        <color rgb="FF857362"/>
      </top>
      <bottom style="medium">
        <color rgb="FF857362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12" fillId="8" borderId="0" applyBorder="0"/>
    <xf numFmtId="0" fontId="1" fillId="0" borderId="0"/>
    <xf numFmtId="0" fontId="6" fillId="0" borderId="0"/>
  </cellStyleXfs>
  <cellXfs count="42">
    <xf numFmtId="0" fontId="0" fillId="0" borderId="0" xfId="0"/>
    <xf numFmtId="164" fontId="2" fillId="3" borderId="1" xfId="1" applyNumberFormat="1" applyFont="1" applyFill="1" applyBorder="1" applyAlignment="1" applyProtection="1">
      <protection locked="0"/>
    </xf>
    <xf numFmtId="0" fontId="2" fillId="0" borderId="0" xfId="0" applyFont="1"/>
    <xf numFmtId="0" fontId="2" fillId="4" borderId="1" xfId="0" applyFont="1" applyFill="1" applyBorder="1"/>
    <xf numFmtId="164" fontId="2" fillId="2" borderId="1" xfId="0" applyNumberFormat="1" applyFont="1" applyFill="1" applyBorder="1"/>
    <xf numFmtId="164" fontId="2" fillId="0" borderId="0" xfId="0" applyNumberFormat="1" applyFont="1"/>
    <xf numFmtId="164" fontId="2" fillId="0" borderId="1" xfId="0" applyNumberFormat="1" applyFont="1" applyBorder="1"/>
    <xf numFmtId="10" fontId="2" fillId="2" borderId="1" xfId="1" applyNumberFormat="1" applyFont="1" applyFill="1" applyBorder="1"/>
    <xf numFmtId="164" fontId="2" fillId="0" borderId="1" xfId="0" applyNumberFormat="1" applyFont="1" applyBorder="1" applyAlignment="1">
      <alignment horizontal="right"/>
    </xf>
    <xf numFmtId="0" fontId="4" fillId="0" borderId="0" xfId="3" applyFont="1" applyBorder="1" applyAlignment="1"/>
    <xf numFmtId="0" fontId="2" fillId="0" borderId="0" xfId="2" applyFont="1" applyFill="1" applyBorder="1" applyAlignment="1">
      <alignment horizontal="left"/>
    </xf>
    <xf numFmtId="0" fontId="2" fillId="0" borderId="0" xfId="2" applyFont="1" applyBorder="1" applyAlignment="1"/>
    <xf numFmtId="0" fontId="2" fillId="0" borderId="0" xfId="4" applyFont="1" applyFill="1" applyBorder="1" applyAlignment="1">
      <alignment horizontal="left"/>
    </xf>
    <xf numFmtId="0" fontId="2" fillId="0" borderId="0" xfId="4" applyFont="1" applyFill="1" applyBorder="1" applyAlignment="1"/>
    <xf numFmtId="0" fontId="2" fillId="0" borderId="0" xfId="7" applyFont="1" applyFill="1" applyBorder="1" applyAlignment="1"/>
    <xf numFmtId="0" fontId="4" fillId="0" borderId="0" xfId="3" applyFont="1" applyBorder="1" applyAlignment="1">
      <alignment horizontal="left"/>
    </xf>
    <xf numFmtId="49" fontId="2" fillId="0" borderId="0" xfId="2" applyNumberFormat="1" applyFont="1" applyBorder="1" applyAlignment="1">
      <alignment horizontal="left"/>
    </xf>
    <xf numFmtId="0" fontId="2" fillId="0" borderId="0" xfId="5" applyFont="1" applyFill="1" applyBorder="1" applyAlignment="1">
      <alignment horizontal="left"/>
    </xf>
    <xf numFmtId="164" fontId="2" fillId="0" borderId="1" xfId="0" applyNumberFormat="1" applyFont="1" applyFill="1" applyBorder="1"/>
    <xf numFmtId="0" fontId="5" fillId="0" borderId="0" xfId="0" applyFont="1"/>
    <xf numFmtId="165" fontId="0" fillId="0" borderId="0" xfId="0" applyNumberFormat="1"/>
    <xf numFmtId="3" fontId="0" fillId="0" borderId="0" xfId="0" applyNumberFormat="1"/>
    <xf numFmtId="10" fontId="0" fillId="0" borderId="0" xfId="0" applyNumberFormat="1"/>
    <xf numFmtId="0" fontId="6" fillId="0" borderId="0" xfId="0" applyFont="1"/>
    <xf numFmtId="0" fontId="7" fillId="0" borderId="0" xfId="0" applyFont="1" applyAlignment="1">
      <alignment vertical="center"/>
    </xf>
    <xf numFmtId="165" fontId="0" fillId="5" borderId="0" xfId="0" applyNumberFormat="1" applyFill="1"/>
    <xf numFmtId="3" fontId="0" fillId="5" borderId="0" xfId="0" applyNumberFormat="1" applyFill="1"/>
    <xf numFmtId="10" fontId="0" fillId="5" borderId="0" xfId="0" applyNumberFormat="1" applyFill="1"/>
    <xf numFmtId="165" fontId="2" fillId="0" borderId="0" xfId="0" applyNumberFormat="1" applyFont="1"/>
    <xf numFmtId="165" fontId="2" fillId="0" borderId="0" xfId="0" applyNumberFormat="1" applyFont="1" applyFill="1"/>
    <xf numFmtId="0" fontId="8" fillId="6" borderId="2" xfId="8" applyFont="1" applyFill="1" applyBorder="1" applyAlignment="1">
      <alignment horizontal="left" vertical="center"/>
    </xf>
    <xf numFmtId="0" fontId="2" fillId="0" borderId="0" xfId="9" applyFont="1"/>
    <xf numFmtId="0" fontId="2" fillId="0" borderId="0" xfId="9" applyFont="1" applyAlignment="1">
      <alignment horizontal="left" vertical="top"/>
    </xf>
    <xf numFmtId="0" fontId="9" fillId="0" borderId="0" xfId="9"/>
    <xf numFmtId="0" fontId="10" fillId="0" borderId="3" xfId="9" applyFont="1" applyBorder="1" applyAlignment="1">
      <alignment horizontal="left" vertical="top"/>
    </xf>
    <xf numFmtId="0" fontId="9" fillId="0" borderId="0" xfId="9" applyAlignment="1">
      <alignment horizontal="left" vertical="top"/>
    </xf>
    <xf numFmtId="17" fontId="2" fillId="0" borderId="0" xfId="9" applyNumberFormat="1" applyFont="1" applyAlignment="1">
      <alignment vertical="center"/>
    </xf>
    <xf numFmtId="0" fontId="2" fillId="0" borderId="4" xfId="9" applyFont="1" applyBorder="1" applyAlignment="1">
      <alignment horizontal="left" vertical="center"/>
    </xf>
    <xf numFmtId="0" fontId="2" fillId="0" borderId="2" xfId="9" applyFont="1" applyBorder="1" applyAlignment="1">
      <alignment horizontal="left" vertical="center" wrapText="1"/>
    </xf>
    <xf numFmtId="0" fontId="2" fillId="0" borderId="5" xfId="9" applyFont="1" applyBorder="1" applyAlignment="1">
      <alignment horizontal="left" vertical="center"/>
    </xf>
    <xf numFmtId="0" fontId="9" fillId="0" borderId="0" xfId="9" applyAlignment="1">
      <alignment vertical="center"/>
    </xf>
    <xf numFmtId="0" fontId="11" fillId="7" borderId="6" xfId="2" applyFont="1" applyFill="1" applyBorder="1" applyAlignment="1">
      <alignment horizontal="center" vertical="center" wrapText="1"/>
    </xf>
  </cellXfs>
  <cellStyles count="13">
    <cellStyle name="Normal" xfId="0" builtinId="0"/>
    <cellStyle name="Normal 12" xfId="6" xr:uid="{00000000-0005-0000-0000-000001000000}"/>
    <cellStyle name="Normal 2" xfId="9" xr:uid="{00000000-0005-0000-0000-000002000000}"/>
    <cellStyle name="Normal 2 2" xfId="12" xr:uid="{10F0CD09-C396-4F22-AC96-EE65B28FCF08}"/>
    <cellStyle name="Normal 2 5" xfId="3" xr:uid="{00000000-0005-0000-0000-000003000000}"/>
    <cellStyle name="Normal 3 2" xfId="2" xr:uid="{00000000-0005-0000-0000-000004000000}"/>
    <cellStyle name="Normal 4" xfId="8" xr:uid="{00000000-0005-0000-0000-000005000000}"/>
    <cellStyle name="Normal 4 2" xfId="11" xr:uid="{3FC49523-94B9-4782-BE42-BED6A8C28C82}"/>
    <cellStyle name="Normal 7 2" xfId="7" xr:uid="{00000000-0005-0000-0000-000006000000}"/>
    <cellStyle name="Normal 7 5" xfId="4" xr:uid="{00000000-0005-0000-0000-000007000000}"/>
    <cellStyle name="Normal 7 7" xfId="5" xr:uid="{00000000-0005-0000-0000-000008000000}"/>
    <cellStyle name="Percent" xfId="1" builtinId="5"/>
    <cellStyle name="Validation error" xfId="10" xr:uid="{ED301D9E-B16D-4CEF-BD4C-24A6CEC06F0E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XFC16"/>
  <sheetViews>
    <sheetView showGridLines="0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14" sqref="D14"/>
    </sheetView>
  </sheetViews>
  <sheetFormatPr defaultColWidth="0" defaultRowHeight="13" x14ac:dyDescent="0.3"/>
  <cols>
    <col min="1" max="2" width="8" style="33" customWidth="1"/>
    <col min="3" max="4" width="44.33203125" style="35" customWidth="1"/>
    <col min="5" max="5" width="13.83203125" style="35" customWidth="1"/>
    <col min="6" max="6" width="12.83203125" style="35" customWidth="1"/>
    <col min="7" max="7" width="0" style="33" hidden="1" customWidth="1"/>
    <col min="8" max="16383" width="8" style="33" hidden="1"/>
    <col min="16384" max="16384" width="7.83203125" style="33" hidden="1" customWidth="1"/>
  </cols>
  <sheetData>
    <row r="1" spans="1:6" s="30" customFormat="1" ht="32.5" x14ac:dyDescent="0.3">
      <c r="A1" s="30" t="s">
        <v>109</v>
      </c>
    </row>
    <row r="2" spans="1:6" x14ac:dyDescent="0.3">
      <c r="A2" s="31"/>
      <c r="B2" s="31"/>
      <c r="C2" s="32"/>
      <c r="D2" s="32"/>
      <c r="E2" s="32"/>
      <c r="F2" s="32"/>
    </row>
    <row r="3" spans="1:6" ht="15.5" x14ac:dyDescent="0.3">
      <c r="A3" s="31"/>
      <c r="B3" s="34" t="s">
        <v>110</v>
      </c>
      <c r="C3" s="34" t="s">
        <v>111</v>
      </c>
      <c r="D3" s="34" t="s">
        <v>112</v>
      </c>
      <c r="E3" s="34" t="s">
        <v>113</v>
      </c>
      <c r="F3" s="34" t="s">
        <v>114</v>
      </c>
    </row>
    <row r="4" spans="1:6" x14ac:dyDescent="0.3">
      <c r="A4" s="31"/>
      <c r="B4" s="31"/>
      <c r="C4" s="32"/>
      <c r="D4" s="32"/>
      <c r="E4" s="32"/>
      <c r="F4" s="32"/>
    </row>
    <row r="5" spans="1:6" s="40" customFormat="1" ht="57.75" customHeight="1" x14ac:dyDescent="0.3">
      <c r="A5" s="36">
        <v>43497</v>
      </c>
      <c r="B5" s="37">
        <v>1</v>
      </c>
      <c r="C5" s="38" t="s">
        <v>117</v>
      </c>
      <c r="D5" s="38" t="s">
        <v>118</v>
      </c>
      <c r="E5" s="38" t="s">
        <v>115</v>
      </c>
      <c r="F5" s="39" t="s">
        <v>116</v>
      </c>
    </row>
    <row r="6" spans="1:6" x14ac:dyDescent="0.3">
      <c r="A6" s="31"/>
      <c r="B6" s="31"/>
      <c r="C6" s="32"/>
      <c r="D6" s="32"/>
      <c r="E6" s="32"/>
      <c r="F6" s="32"/>
    </row>
    <row r="7" spans="1:6" x14ac:dyDescent="0.3">
      <c r="A7" s="31"/>
      <c r="B7" s="31"/>
      <c r="C7" s="32"/>
      <c r="D7" s="32"/>
      <c r="E7" s="32"/>
      <c r="F7" s="32"/>
    </row>
    <row r="8" spans="1:6" x14ac:dyDescent="0.3">
      <c r="A8" s="31"/>
      <c r="B8" s="31"/>
      <c r="C8" s="32"/>
      <c r="D8" s="32"/>
      <c r="E8" s="32"/>
      <c r="F8" s="32"/>
    </row>
    <row r="9" spans="1:6" x14ac:dyDescent="0.3">
      <c r="A9" s="31"/>
      <c r="B9" s="31"/>
      <c r="C9" s="32"/>
      <c r="D9" s="32"/>
      <c r="E9" s="32"/>
      <c r="F9" s="32"/>
    </row>
    <row r="10" spans="1:6" x14ac:dyDescent="0.3">
      <c r="A10" s="31"/>
      <c r="B10" s="31"/>
      <c r="C10" s="32"/>
      <c r="D10" s="32"/>
      <c r="E10" s="32"/>
      <c r="F10" s="32"/>
    </row>
    <row r="11" spans="1:6" x14ac:dyDescent="0.3">
      <c r="A11" s="31"/>
      <c r="B11" s="31"/>
      <c r="C11" s="32"/>
      <c r="D11" s="32"/>
      <c r="E11" s="32"/>
      <c r="F11" s="32"/>
    </row>
    <row r="12" spans="1:6" x14ac:dyDescent="0.3">
      <c r="A12" s="31"/>
      <c r="B12" s="31"/>
      <c r="C12" s="32"/>
      <c r="D12" s="32"/>
      <c r="E12" s="32"/>
      <c r="F12" s="32"/>
    </row>
    <row r="13" spans="1:6" x14ac:dyDescent="0.3">
      <c r="A13" s="31"/>
      <c r="B13" s="31"/>
      <c r="C13" s="32"/>
      <c r="D13" s="32"/>
      <c r="E13" s="32"/>
      <c r="F13" s="32"/>
    </row>
    <row r="14" spans="1:6" x14ac:dyDescent="0.3">
      <c r="A14" s="31"/>
      <c r="B14" s="31"/>
      <c r="C14" s="32"/>
      <c r="D14" s="32"/>
      <c r="E14" s="32"/>
      <c r="F14" s="32"/>
    </row>
    <row r="15" spans="1:6" x14ac:dyDescent="0.3">
      <c r="A15" s="31"/>
      <c r="B15" s="31"/>
      <c r="C15" s="32"/>
      <c r="D15" s="32"/>
      <c r="E15" s="32"/>
      <c r="F15" s="32"/>
    </row>
    <row r="16" spans="1:6" x14ac:dyDescent="0.3">
      <c r="A16" s="31"/>
      <c r="B16" s="31"/>
      <c r="C16" s="32"/>
      <c r="D16" s="32"/>
      <c r="E16" s="32"/>
      <c r="F16" s="32"/>
    </row>
  </sheetData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1"/>
  <sheetViews>
    <sheetView tabSelected="1" topLeftCell="D1" zoomScaleNormal="100" workbookViewId="0">
      <selection activeCell="Q5" sqref="Q5"/>
    </sheetView>
  </sheetViews>
  <sheetFormatPr defaultRowHeight="14" x14ac:dyDescent="0.3"/>
  <cols>
    <col min="1" max="1" width="4.33203125" customWidth="1"/>
    <col min="2" max="2" width="18.08203125" customWidth="1"/>
    <col min="3" max="3" width="62.58203125" customWidth="1"/>
    <col min="4" max="4" width="3.5" customWidth="1"/>
    <col min="5" max="5" width="16.25" bestFit="1" customWidth="1"/>
    <col min="6" max="11" width="5.83203125" customWidth="1"/>
    <col min="13" max="13" width="5.83203125" customWidth="1"/>
  </cols>
  <sheetData>
    <row r="1" spans="1:14" x14ac:dyDescent="0.3">
      <c r="C1" t="s">
        <v>85</v>
      </c>
    </row>
    <row r="2" spans="1:14" x14ac:dyDescent="0.3">
      <c r="A2" t="s">
        <v>52</v>
      </c>
      <c r="B2" t="s">
        <v>53</v>
      </c>
      <c r="C2" t="s">
        <v>54</v>
      </c>
      <c r="D2" t="s">
        <v>55</v>
      </c>
      <c r="E2" t="s">
        <v>56</v>
      </c>
      <c r="F2" t="s">
        <v>0</v>
      </c>
      <c r="G2" t="s">
        <v>1</v>
      </c>
      <c r="H2" t="s">
        <v>2</v>
      </c>
      <c r="I2" t="s">
        <v>3</v>
      </c>
      <c r="J2" t="s">
        <v>4</v>
      </c>
      <c r="K2" t="s">
        <v>5</v>
      </c>
      <c r="M2" t="s">
        <v>5</v>
      </c>
    </row>
    <row r="4" spans="1:14" x14ac:dyDescent="0.3">
      <c r="F4" t="s">
        <v>74</v>
      </c>
      <c r="G4" t="s">
        <v>74</v>
      </c>
      <c r="H4" t="s">
        <v>74</v>
      </c>
      <c r="I4" t="s">
        <v>74</v>
      </c>
      <c r="J4" t="s">
        <v>74</v>
      </c>
      <c r="K4" t="s">
        <v>74</v>
      </c>
      <c r="M4" t="s">
        <v>74</v>
      </c>
    </row>
    <row r="5" spans="1:14" x14ac:dyDescent="0.3">
      <c r="F5" t="s">
        <v>120</v>
      </c>
      <c r="G5" t="s">
        <v>120</v>
      </c>
      <c r="H5" t="s">
        <v>120</v>
      </c>
      <c r="I5" t="s">
        <v>120</v>
      </c>
      <c r="J5" t="s">
        <v>120</v>
      </c>
      <c r="K5" t="s">
        <v>120</v>
      </c>
      <c r="M5" t="s">
        <v>120</v>
      </c>
    </row>
    <row r="6" spans="1:14" x14ac:dyDescent="0.3">
      <c r="F6" t="s">
        <v>87</v>
      </c>
      <c r="G6" t="s">
        <v>87</v>
      </c>
      <c r="H6" t="s">
        <v>87</v>
      </c>
      <c r="I6" t="s">
        <v>87</v>
      </c>
      <c r="J6" t="s">
        <v>87</v>
      </c>
      <c r="K6" t="s">
        <v>87</v>
      </c>
      <c r="M6" t="s">
        <v>87</v>
      </c>
    </row>
    <row r="7" spans="1:14" x14ac:dyDescent="0.3">
      <c r="A7" t="s">
        <v>121</v>
      </c>
      <c r="B7" t="s">
        <v>9</v>
      </c>
      <c r="C7" t="s">
        <v>88</v>
      </c>
      <c r="D7" t="s">
        <v>10</v>
      </c>
      <c r="E7" t="s">
        <v>74</v>
      </c>
      <c r="F7" s="20">
        <v>1.4279999999999999</v>
      </c>
      <c r="G7" s="20"/>
      <c r="H7" s="20"/>
      <c r="I7" s="20"/>
      <c r="J7" s="20"/>
      <c r="K7" s="20"/>
      <c r="M7" s="20"/>
    </row>
    <row r="8" spans="1:14" x14ac:dyDescent="0.3">
      <c r="A8" t="s">
        <v>121</v>
      </c>
      <c r="B8" t="s">
        <v>12</v>
      </c>
      <c r="C8" t="s">
        <v>89</v>
      </c>
      <c r="D8" t="s">
        <v>13</v>
      </c>
      <c r="E8" t="s">
        <v>74</v>
      </c>
      <c r="F8" s="21">
        <v>1243.596</v>
      </c>
      <c r="G8" s="21">
        <v>1740</v>
      </c>
      <c r="H8" s="21">
        <v>721</v>
      </c>
      <c r="I8" s="21">
        <v>135.63800000000001</v>
      </c>
      <c r="J8" s="21">
        <v>232.01300000000001</v>
      </c>
      <c r="K8" s="26">
        <v>64.41</v>
      </c>
      <c r="M8" s="21">
        <v>137.5</v>
      </c>
      <c r="N8" s="21">
        <f>+M8-K8</f>
        <v>73.09</v>
      </c>
    </row>
    <row r="9" spans="1:14" x14ac:dyDescent="0.3">
      <c r="A9" t="s">
        <v>121</v>
      </c>
      <c r="B9" t="s">
        <v>17</v>
      </c>
      <c r="C9" t="s">
        <v>90</v>
      </c>
      <c r="D9" t="s">
        <v>18</v>
      </c>
      <c r="E9" t="s">
        <v>74</v>
      </c>
      <c r="F9" s="22">
        <v>3.5999999999999997E-2</v>
      </c>
      <c r="G9" s="22">
        <v>3.5999999999999997E-2</v>
      </c>
      <c r="H9" s="22">
        <v>3.5999999999999997E-2</v>
      </c>
      <c r="I9" s="22">
        <v>3.5999999999999997E-2</v>
      </c>
      <c r="J9" s="22">
        <v>3.5999999999999997E-2</v>
      </c>
      <c r="K9" s="22">
        <v>3.5999999999999997E-2</v>
      </c>
      <c r="M9" s="22">
        <v>3.5999999999999997E-2</v>
      </c>
      <c r="N9" s="21">
        <f t="shared" ref="N9:N21" si="0">+M9-K9</f>
        <v>0</v>
      </c>
    </row>
    <row r="10" spans="1:14" x14ac:dyDescent="0.3">
      <c r="A10" t="s">
        <v>121</v>
      </c>
      <c r="B10" t="s">
        <v>20</v>
      </c>
      <c r="C10" t="s">
        <v>91</v>
      </c>
      <c r="D10" t="s">
        <v>18</v>
      </c>
      <c r="E10" t="s">
        <v>74</v>
      </c>
      <c r="F10" s="22">
        <v>2.5260454636050901E-2</v>
      </c>
      <c r="G10" s="22">
        <v>2.5260454636050901E-2</v>
      </c>
      <c r="H10" s="22">
        <v>2.5260454636050901E-2</v>
      </c>
      <c r="I10" s="22">
        <v>2.5260454636050901E-2</v>
      </c>
      <c r="J10" s="22">
        <v>2.5260454636050901E-2</v>
      </c>
      <c r="K10" s="22">
        <v>2.5260454636050901E-2</v>
      </c>
      <c r="M10" s="22">
        <v>2.5260454636050901E-2</v>
      </c>
      <c r="N10" s="21">
        <f t="shared" si="0"/>
        <v>0</v>
      </c>
    </row>
    <row r="11" spans="1:14" x14ac:dyDescent="0.3">
      <c r="A11" t="s">
        <v>121</v>
      </c>
      <c r="B11" t="s">
        <v>22</v>
      </c>
      <c r="C11" t="s">
        <v>92</v>
      </c>
      <c r="D11" t="s">
        <v>18</v>
      </c>
      <c r="E11" t="s">
        <v>74</v>
      </c>
      <c r="F11" s="22">
        <v>6.1260454636051002E-2</v>
      </c>
      <c r="G11" s="22">
        <v>6.1260454636051002E-2</v>
      </c>
      <c r="H11" s="22">
        <v>6.1260454636051002E-2</v>
      </c>
      <c r="I11" s="22">
        <v>6.1260454636051002E-2</v>
      </c>
      <c r="J11" s="22">
        <v>6.1260454636051002E-2</v>
      </c>
      <c r="K11" s="22">
        <v>6.1260454636051002E-2</v>
      </c>
      <c r="M11" s="22">
        <v>6.1260454636051002E-2</v>
      </c>
      <c r="N11" s="21">
        <f t="shared" si="0"/>
        <v>0</v>
      </c>
    </row>
    <row r="12" spans="1:14" x14ac:dyDescent="0.3">
      <c r="A12" t="s">
        <v>121</v>
      </c>
      <c r="B12" t="s">
        <v>35</v>
      </c>
      <c r="C12" t="s">
        <v>93</v>
      </c>
      <c r="D12" t="s">
        <v>10</v>
      </c>
      <c r="E12" t="s">
        <v>74</v>
      </c>
      <c r="F12" s="20">
        <v>1.9970000000000001</v>
      </c>
      <c r="G12" s="20"/>
      <c r="H12" s="20"/>
      <c r="I12" s="20"/>
      <c r="J12" s="20"/>
      <c r="K12" s="20"/>
      <c r="M12" s="20"/>
      <c r="N12" s="21">
        <f t="shared" si="0"/>
        <v>0</v>
      </c>
    </row>
    <row r="13" spans="1:14" x14ac:dyDescent="0.3">
      <c r="A13" t="s">
        <v>121</v>
      </c>
      <c r="B13" t="s">
        <v>37</v>
      </c>
      <c r="C13" t="s">
        <v>94</v>
      </c>
      <c r="D13" t="s">
        <v>13</v>
      </c>
      <c r="E13" t="s">
        <v>74</v>
      </c>
      <c r="F13" s="21">
        <v>254.71199999999999</v>
      </c>
      <c r="G13" s="21">
        <v>400</v>
      </c>
      <c r="H13" s="21">
        <v>224</v>
      </c>
      <c r="I13" s="21">
        <v>110.977</v>
      </c>
      <c r="J13" s="21">
        <v>282.87200000000001</v>
      </c>
      <c r="K13" s="26">
        <v>648.26099999999997</v>
      </c>
      <c r="M13" s="21">
        <v>137.5</v>
      </c>
      <c r="N13" s="21">
        <f t="shared" si="0"/>
        <v>-510.76099999999997</v>
      </c>
    </row>
    <row r="14" spans="1:14" x14ac:dyDescent="0.3">
      <c r="A14" t="s">
        <v>121</v>
      </c>
      <c r="B14" t="s">
        <v>41</v>
      </c>
      <c r="C14" t="s">
        <v>95</v>
      </c>
      <c r="D14" t="s">
        <v>18</v>
      </c>
      <c r="E14" t="s">
        <v>74</v>
      </c>
      <c r="F14" s="22">
        <v>3.5999999999999997E-2</v>
      </c>
      <c r="G14" s="22">
        <v>3.5999999999999997E-2</v>
      </c>
      <c r="H14" s="22">
        <v>3.5999999999999997E-2</v>
      </c>
      <c r="I14" s="22">
        <v>3.5999999999999997E-2</v>
      </c>
      <c r="J14" s="22">
        <v>3.5999999999999997E-2</v>
      </c>
      <c r="K14" s="22">
        <v>3.5999999999999997E-2</v>
      </c>
      <c r="M14" s="22">
        <v>3.5999999999999997E-2</v>
      </c>
      <c r="N14" s="21">
        <f t="shared" si="0"/>
        <v>0</v>
      </c>
    </row>
    <row r="15" spans="1:14" x14ac:dyDescent="0.3">
      <c r="A15" t="s">
        <v>121</v>
      </c>
      <c r="B15" t="s">
        <v>42</v>
      </c>
      <c r="C15" t="s">
        <v>96</v>
      </c>
      <c r="D15" t="s">
        <v>18</v>
      </c>
      <c r="E15" t="s">
        <v>74</v>
      </c>
      <c r="F15" s="22">
        <v>2.5260454636050901E-2</v>
      </c>
      <c r="G15" s="22">
        <v>2.5260454636050901E-2</v>
      </c>
      <c r="H15" s="22">
        <v>2.5260454636050901E-2</v>
      </c>
      <c r="I15" s="22">
        <v>2.5260454636050901E-2</v>
      </c>
      <c r="J15" s="22">
        <v>2.5260454636050901E-2</v>
      </c>
      <c r="K15" s="22">
        <v>2.5260454636050901E-2</v>
      </c>
      <c r="M15" s="22">
        <v>2.5260454636050901E-2</v>
      </c>
      <c r="N15" s="21">
        <f t="shared" si="0"/>
        <v>0</v>
      </c>
    </row>
    <row r="16" spans="1:14" x14ac:dyDescent="0.3">
      <c r="A16" t="s">
        <v>121</v>
      </c>
      <c r="B16" t="s">
        <v>44</v>
      </c>
      <c r="C16" t="s">
        <v>97</v>
      </c>
      <c r="D16" t="s">
        <v>18</v>
      </c>
      <c r="E16" t="s">
        <v>74</v>
      </c>
      <c r="F16" s="22">
        <v>6.1260454636051002E-2</v>
      </c>
      <c r="G16" s="22">
        <v>6.1260454636051002E-2</v>
      </c>
      <c r="H16" s="22">
        <v>6.1260454636051002E-2</v>
      </c>
      <c r="I16" s="22">
        <v>6.1260454636051002E-2</v>
      </c>
      <c r="J16" s="22">
        <v>6.1260454636051002E-2</v>
      </c>
      <c r="K16" s="22">
        <v>6.1260454636051002E-2</v>
      </c>
      <c r="M16" s="22">
        <v>6.1260454636051002E-2</v>
      </c>
      <c r="N16" s="21">
        <f t="shared" si="0"/>
        <v>0</v>
      </c>
    </row>
    <row r="17" spans="1:14" x14ac:dyDescent="0.3">
      <c r="A17" t="s">
        <v>121</v>
      </c>
      <c r="B17" t="s">
        <v>98</v>
      </c>
      <c r="C17" t="s">
        <v>93</v>
      </c>
      <c r="D17" t="s">
        <v>10</v>
      </c>
      <c r="E17" t="s">
        <v>74</v>
      </c>
      <c r="F17" s="20">
        <v>0</v>
      </c>
      <c r="G17" s="20"/>
      <c r="H17" s="20"/>
      <c r="I17" s="20"/>
      <c r="J17" s="20"/>
      <c r="K17" s="20"/>
      <c r="M17" s="20"/>
      <c r="N17" s="21">
        <f t="shared" si="0"/>
        <v>0</v>
      </c>
    </row>
    <row r="18" spans="1:14" x14ac:dyDescent="0.3">
      <c r="A18" t="s">
        <v>121</v>
      </c>
      <c r="B18" t="s">
        <v>99</v>
      </c>
      <c r="C18" t="s">
        <v>100</v>
      </c>
      <c r="D18" t="s">
        <v>13</v>
      </c>
      <c r="E18" t="s">
        <v>74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M18" s="20">
        <v>0</v>
      </c>
      <c r="N18" s="21">
        <f t="shared" si="0"/>
        <v>0</v>
      </c>
    </row>
    <row r="19" spans="1:14" x14ac:dyDescent="0.3">
      <c r="A19" t="s">
        <v>121</v>
      </c>
      <c r="B19" t="s">
        <v>101</v>
      </c>
      <c r="C19" t="s">
        <v>95</v>
      </c>
      <c r="D19" t="s">
        <v>18</v>
      </c>
      <c r="E19" t="s">
        <v>74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M19" s="22">
        <v>0</v>
      </c>
      <c r="N19" s="21">
        <f t="shared" si="0"/>
        <v>0</v>
      </c>
    </row>
    <row r="20" spans="1:14" x14ac:dyDescent="0.3">
      <c r="A20" t="s">
        <v>121</v>
      </c>
      <c r="B20" t="s">
        <v>102</v>
      </c>
      <c r="C20" t="s">
        <v>96</v>
      </c>
      <c r="D20" t="s">
        <v>18</v>
      </c>
      <c r="E20" t="s">
        <v>74</v>
      </c>
      <c r="F20" s="22">
        <v>2.6448869046049601E-2</v>
      </c>
      <c r="G20" s="22">
        <v>2.6448869046049601E-2</v>
      </c>
      <c r="H20" s="22">
        <v>2.6448869046049601E-2</v>
      </c>
      <c r="I20" s="22">
        <v>2.6448869046049601E-2</v>
      </c>
      <c r="J20" s="22">
        <v>2.6448869046049601E-2</v>
      </c>
      <c r="K20" s="22">
        <v>2.6448869046049601E-2</v>
      </c>
      <c r="M20" s="22">
        <v>2.6448869046049601E-2</v>
      </c>
      <c r="N20" s="21">
        <f t="shared" si="0"/>
        <v>0</v>
      </c>
    </row>
    <row r="21" spans="1:14" x14ac:dyDescent="0.3">
      <c r="A21" t="s">
        <v>121</v>
      </c>
      <c r="B21" t="s">
        <v>103</v>
      </c>
      <c r="C21" t="s">
        <v>97</v>
      </c>
      <c r="D21" t="s">
        <v>18</v>
      </c>
      <c r="E21" t="s">
        <v>74</v>
      </c>
      <c r="F21" s="22">
        <v>2.6448869046049601E-2</v>
      </c>
      <c r="G21" s="22">
        <v>2.6448869046049601E-2</v>
      </c>
      <c r="H21" s="22">
        <v>2.6448869046049601E-2</v>
      </c>
      <c r="I21" s="22">
        <v>2.6448869046049601E-2</v>
      </c>
      <c r="J21" s="22">
        <v>2.6448869046049601E-2</v>
      </c>
      <c r="K21" s="22">
        <v>2.6448869046049601E-2</v>
      </c>
      <c r="M21" s="22">
        <v>2.6448869046049601E-2</v>
      </c>
      <c r="N21" s="21">
        <f t="shared" si="0"/>
        <v>0</v>
      </c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21"/>
  <sheetViews>
    <sheetView zoomScaleNormal="100" workbookViewId="0">
      <pane xSplit="5" ySplit="6" topLeftCell="F16" activePane="bottomRight" state="frozen"/>
      <selection pane="topRight"/>
      <selection pane="bottomLeft"/>
      <selection pane="bottomRight"/>
    </sheetView>
  </sheetViews>
  <sheetFormatPr defaultRowHeight="14" x14ac:dyDescent="0.3"/>
  <cols>
    <col min="1" max="1" width="8.08203125" bestFit="1" customWidth="1"/>
    <col min="2" max="2" width="13" bestFit="1" customWidth="1"/>
    <col min="3" max="3" width="80.5" bestFit="1" customWidth="1"/>
    <col min="4" max="4" width="4.83203125" bestFit="1" customWidth="1"/>
    <col min="5" max="5" width="16.25" bestFit="1" customWidth="1"/>
    <col min="6" max="11" width="9.58203125" customWidth="1"/>
    <col min="12" max="12" width="12.58203125" customWidth="1"/>
  </cols>
  <sheetData>
    <row r="2" spans="1:12" x14ac:dyDescent="0.3">
      <c r="A2" t="s">
        <v>52</v>
      </c>
      <c r="B2" t="s">
        <v>53</v>
      </c>
      <c r="C2" t="s">
        <v>54</v>
      </c>
      <c r="D2" t="s">
        <v>55</v>
      </c>
      <c r="E2" t="s">
        <v>56</v>
      </c>
      <c r="F2" t="s">
        <v>0</v>
      </c>
      <c r="G2" t="s">
        <v>1</v>
      </c>
      <c r="H2" t="s">
        <v>2</v>
      </c>
      <c r="I2" t="s">
        <v>3</v>
      </c>
      <c r="J2" t="s">
        <v>4</v>
      </c>
      <c r="K2" t="s">
        <v>5</v>
      </c>
    </row>
    <row r="4" spans="1:12" x14ac:dyDescent="0.3">
      <c r="F4" t="s">
        <v>74</v>
      </c>
      <c r="G4" t="s">
        <v>74</v>
      </c>
      <c r="H4" t="s">
        <v>74</v>
      </c>
      <c r="I4" t="s">
        <v>74</v>
      </c>
      <c r="J4" t="s">
        <v>74</v>
      </c>
      <c r="K4" t="s">
        <v>74</v>
      </c>
    </row>
    <row r="5" spans="1:12" ht="14.5" thickBot="1" x14ac:dyDescent="0.35">
      <c r="F5" t="s">
        <v>86</v>
      </c>
      <c r="G5" t="s">
        <v>86</v>
      </c>
      <c r="H5" t="s">
        <v>86</v>
      </c>
      <c r="I5" t="s">
        <v>86</v>
      </c>
      <c r="J5" t="s">
        <v>86</v>
      </c>
      <c r="K5" t="s">
        <v>86</v>
      </c>
    </row>
    <row r="6" spans="1:12" ht="41" thickBot="1" x14ac:dyDescent="0.35">
      <c r="F6" t="s">
        <v>87</v>
      </c>
      <c r="G6" t="s">
        <v>87</v>
      </c>
      <c r="H6" t="s">
        <v>87</v>
      </c>
      <c r="I6" t="s">
        <v>87</v>
      </c>
      <c r="J6" t="s">
        <v>87</v>
      </c>
      <c r="K6" t="s">
        <v>87</v>
      </c>
      <c r="L6" s="41" t="s">
        <v>119</v>
      </c>
    </row>
    <row r="7" spans="1:12" x14ac:dyDescent="0.3">
      <c r="A7" t="str">
        <f>F_Inputs!A7</f>
        <v>YKY</v>
      </c>
      <c r="B7" t="s">
        <v>9</v>
      </c>
      <c r="C7" t="s">
        <v>88</v>
      </c>
      <c r="D7" t="s">
        <v>10</v>
      </c>
      <c r="E7" t="s">
        <v>74</v>
      </c>
      <c r="F7" s="25"/>
      <c r="G7" s="20"/>
      <c r="H7" s="20"/>
      <c r="I7" s="20"/>
      <c r="J7" s="20"/>
      <c r="K7" s="20"/>
    </row>
    <row r="8" spans="1:12" x14ac:dyDescent="0.3">
      <c r="A8" t="str">
        <f>F_Inputs!A8</f>
        <v>YKY</v>
      </c>
      <c r="B8" t="s">
        <v>12</v>
      </c>
      <c r="C8" t="s">
        <v>89</v>
      </c>
      <c r="D8" t="s">
        <v>13</v>
      </c>
      <c r="E8" t="s">
        <v>74</v>
      </c>
      <c r="F8" s="26"/>
      <c r="G8" s="26"/>
      <c r="H8" s="26"/>
      <c r="I8" s="26"/>
      <c r="J8" s="26"/>
      <c r="K8" s="26"/>
    </row>
    <row r="9" spans="1:12" x14ac:dyDescent="0.3">
      <c r="A9" t="str">
        <f>F_Inputs!A9</f>
        <v>YKY</v>
      </c>
      <c r="B9" t="s">
        <v>17</v>
      </c>
      <c r="C9" t="s">
        <v>90</v>
      </c>
      <c r="D9" t="s">
        <v>18</v>
      </c>
      <c r="E9" t="s">
        <v>74</v>
      </c>
      <c r="F9" s="27"/>
      <c r="G9" s="27"/>
      <c r="H9" s="27"/>
      <c r="I9" s="27"/>
      <c r="J9" s="27"/>
      <c r="K9" s="27"/>
    </row>
    <row r="10" spans="1:12" x14ac:dyDescent="0.3">
      <c r="A10" t="str">
        <f>F_Inputs!A10</f>
        <v>YKY</v>
      </c>
      <c r="B10" t="s">
        <v>20</v>
      </c>
      <c r="C10" t="s">
        <v>91</v>
      </c>
      <c r="D10" t="s">
        <v>18</v>
      </c>
      <c r="E10" t="s">
        <v>74</v>
      </c>
      <c r="F10" s="27"/>
      <c r="G10" s="27"/>
      <c r="H10" s="27"/>
      <c r="I10" s="27"/>
      <c r="J10" s="27"/>
      <c r="K10" s="27"/>
    </row>
    <row r="11" spans="1:12" x14ac:dyDescent="0.3">
      <c r="A11" t="str">
        <f>F_Inputs!A11</f>
        <v>YKY</v>
      </c>
      <c r="B11" t="s">
        <v>22</v>
      </c>
      <c r="C11" t="s">
        <v>92</v>
      </c>
      <c r="D11" t="s">
        <v>18</v>
      </c>
      <c r="E11" t="s">
        <v>74</v>
      </c>
      <c r="F11" s="27"/>
      <c r="G11" s="27"/>
      <c r="H11" s="27"/>
      <c r="I11" s="27"/>
      <c r="J11" s="27"/>
      <c r="K11" s="27"/>
    </row>
    <row r="12" spans="1:12" x14ac:dyDescent="0.3">
      <c r="A12" t="str">
        <f>F_Inputs!A12</f>
        <v>YKY</v>
      </c>
      <c r="B12" t="s">
        <v>35</v>
      </c>
      <c r="C12" t="s">
        <v>93</v>
      </c>
      <c r="D12" t="s">
        <v>10</v>
      </c>
      <c r="E12" t="s">
        <v>74</v>
      </c>
      <c r="F12" s="25"/>
      <c r="G12" s="20"/>
      <c r="H12" s="20"/>
      <c r="I12" s="20"/>
      <c r="J12" s="20"/>
      <c r="K12" s="20"/>
    </row>
    <row r="13" spans="1:12" x14ac:dyDescent="0.3">
      <c r="A13" t="str">
        <f>F_Inputs!A13</f>
        <v>YKY</v>
      </c>
      <c r="B13" t="s">
        <v>37</v>
      </c>
      <c r="C13" t="s">
        <v>94</v>
      </c>
      <c r="D13" t="s">
        <v>13</v>
      </c>
      <c r="E13" t="s">
        <v>74</v>
      </c>
      <c r="F13" s="26"/>
      <c r="G13" s="26"/>
      <c r="H13" s="26"/>
      <c r="I13" s="26"/>
      <c r="J13" s="26"/>
      <c r="K13" s="26"/>
    </row>
    <row r="14" spans="1:12" x14ac:dyDescent="0.3">
      <c r="A14" t="str">
        <f>F_Inputs!A14</f>
        <v>YKY</v>
      </c>
      <c r="B14" t="s">
        <v>41</v>
      </c>
      <c r="C14" t="s">
        <v>95</v>
      </c>
      <c r="D14" t="s">
        <v>18</v>
      </c>
      <c r="E14" t="s">
        <v>74</v>
      </c>
      <c r="F14" s="27"/>
      <c r="G14" s="27"/>
      <c r="H14" s="27"/>
      <c r="I14" s="27"/>
      <c r="J14" s="27"/>
      <c r="K14" s="27"/>
    </row>
    <row r="15" spans="1:12" x14ac:dyDescent="0.3">
      <c r="A15" t="str">
        <f>F_Inputs!A15</f>
        <v>YKY</v>
      </c>
      <c r="B15" t="s">
        <v>42</v>
      </c>
      <c r="C15" t="s">
        <v>96</v>
      </c>
      <c r="D15" t="s">
        <v>18</v>
      </c>
      <c r="E15" t="s">
        <v>74</v>
      </c>
      <c r="F15" s="27"/>
      <c r="G15" s="27"/>
      <c r="H15" s="27"/>
      <c r="I15" s="27"/>
      <c r="J15" s="27"/>
      <c r="K15" s="27"/>
    </row>
    <row r="16" spans="1:12" x14ac:dyDescent="0.3">
      <c r="A16" t="str">
        <f>F_Inputs!A16</f>
        <v>YKY</v>
      </c>
      <c r="B16" t="s">
        <v>44</v>
      </c>
      <c r="C16" t="s">
        <v>97</v>
      </c>
      <c r="D16" t="s">
        <v>18</v>
      </c>
      <c r="E16" t="s">
        <v>74</v>
      </c>
      <c r="F16" s="27"/>
      <c r="G16" s="27"/>
      <c r="H16" s="27"/>
      <c r="I16" s="27"/>
      <c r="J16" s="27"/>
      <c r="K16" s="27"/>
    </row>
    <row r="17" spans="1:11" x14ac:dyDescent="0.3">
      <c r="A17" t="str">
        <f>F_Inputs!A17</f>
        <v>YKY</v>
      </c>
      <c r="B17" t="s">
        <v>98</v>
      </c>
      <c r="C17" t="s">
        <v>93</v>
      </c>
      <c r="D17" t="s">
        <v>10</v>
      </c>
      <c r="E17" t="s">
        <v>74</v>
      </c>
      <c r="F17" s="25"/>
      <c r="G17" s="20"/>
      <c r="H17" s="20"/>
      <c r="I17" s="20"/>
      <c r="J17" s="20"/>
      <c r="K17" s="20"/>
    </row>
    <row r="18" spans="1:11" x14ac:dyDescent="0.3">
      <c r="A18" t="str">
        <f>F_Inputs!A18</f>
        <v>YKY</v>
      </c>
      <c r="B18" t="s">
        <v>99</v>
      </c>
      <c r="C18" t="s">
        <v>100</v>
      </c>
      <c r="D18" t="s">
        <v>13</v>
      </c>
      <c r="E18" t="s">
        <v>74</v>
      </c>
      <c r="F18" s="26"/>
      <c r="G18" s="26"/>
      <c r="H18" s="26"/>
      <c r="I18" s="26"/>
      <c r="J18" s="26"/>
      <c r="K18" s="26"/>
    </row>
    <row r="19" spans="1:11" x14ac:dyDescent="0.3">
      <c r="A19" t="str">
        <f>F_Inputs!A19</f>
        <v>YKY</v>
      </c>
      <c r="B19" t="s">
        <v>101</v>
      </c>
      <c r="C19" t="s">
        <v>95</v>
      </c>
      <c r="D19" t="s">
        <v>18</v>
      </c>
      <c r="E19" t="s">
        <v>74</v>
      </c>
      <c r="F19" s="27"/>
      <c r="G19" s="27"/>
      <c r="H19" s="27"/>
      <c r="I19" s="27"/>
      <c r="J19" s="27"/>
      <c r="K19" s="27"/>
    </row>
    <row r="20" spans="1:11" x14ac:dyDescent="0.3">
      <c r="A20" t="str">
        <f>F_Inputs!A20</f>
        <v>YKY</v>
      </c>
      <c r="B20" t="s">
        <v>102</v>
      </c>
      <c r="C20" t="s">
        <v>96</v>
      </c>
      <c r="D20" t="s">
        <v>18</v>
      </c>
      <c r="E20" t="s">
        <v>74</v>
      </c>
      <c r="F20" s="27"/>
      <c r="G20" s="27"/>
      <c r="H20" s="27"/>
      <c r="I20" s="27"/>
      <c r="J20" s="27"/>
      <c r="K20" s="27"/>
    </row>
    <row r="21" spans="1:11" x14ac:dyDescent="0.3">
      <c r="A21" t="str">
        <f>F_Inputs!A21</f>
        <v>YKY</v>
      </c>
      <c r="B21" t="s">
        <v>103</v>
      </c>
      <c r="C21" t="s">
        <v>97</v>
      </c>
      <c r="D21" t="s">
        <v>18</v>
      </c>
      <c r="E21" t="s">
        <v>74</v>
      </c>
      <c r="F21" s="27"/>
      <c r="G21" s="27"/>
      <c r="H21" s="27"/>
      <c r="I21" s="27"/>
      <c r="J21" s="27"/>
      <c r="K21" s="27"/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21"/>
  <sheetViews>
    <sheetView topLeftCell="D1" zoomScaleNormal="100" workbookViewId="0">
      <selection activeCell="K13" sqref="K13"/>
    </sheetView>
  </sheetViews>
  <sheetFormatPr defaultRowHeight="14" x14ac:dyDescent="0.3"/>
  <cols>
    <col min="1" max="1" width="8.08203125" bestFit="1" customWidth="1"/>
    <col min="2" max="2" width="13" bestFit="1" customWidth="1"/>
    <col min="3" max="3" width="80.5" bestFit="1" customWidth="1"/>
    <col min="4" max="4" width="4.83203125" bestFit="1" customWidth="1"/>
    <col min="5" max="5" width="16.25" bestFit="1" customWidth="1"/>
    <col min="6" max="11" width="9.58203125" customWidth="1"/>
  </cols>
  <sheetData>
    <row r="2" spans="1:11" x14ac:dyDescent="0.3">
      <c r="A2" t="s">
        <v>52</v>
      </c>
      <c r="B2" t="s">
        <v>53</v>
      </c>
      <c r="C2" t="s">
        <v>54</v>
      </c>
      <c r="D2" t="s">
        <v>55</v>
      </c>
      <c r="E2" t="s">
        <v>56</v>
      </c>
      <c r="F2" t="s">
        <v>0</v>
      </c>
      <c r="G2" t="s">
        <v>1</v>
      </c>
      <c r="H2" t="s">
        <v>2</v>
      </c>
      <c r="I2" t="s">
        <v>3</v>
      </c>
      <c r="J2" t="s">
        <v>4</v>
      </c>
      <c r="K2" t="s">
        <v>5</v>
      </c>
    </row>
    <row r="4" spans="1:11" x14ac:dyDescent="0.3">
      <c r="F4" t="s">
        <v>74</v>
      </c>
      <c r="G4" t="s">
        <v>74</v>
      </c>
      <c r="H4" t="s">
        <v>74</v>
      </c>
      <c r="I4" t="s">
        <v>74</v>
      </c>
      <c r="J4" t="s">
        <v>74</v>
      </c>
      <c r="K4" t="s">
        <v>74</v>
      </c>
    </row>
    <row r="5" spans="1:11" x14ac:dyDescent="0.3">
      <c r="F5" t="s">
        <v>86</v>
      </c>
      <c r="G5" t="s">
        <v>86</v>
      </c>
      <c r="H5" t="s">
        <v>86</v>
      </c>
      <c r="I5" t="s">
        <v>86</v>
      </c>
      <c r="J5" t="s">
        <v>86</v>
      </c>
      <c r="K5" t="s">
        <v>86</v>
      </c>
    </row>
    <row r="6" spans="1:11" x14ac:dyDescent="0.3">
      <c r="F6" t="s">
        <v>87</v>
      </c>
      <c r="G6" t="s">
        <v>87</v>
      </c>
      <c r="H6" t="s">
        <v>87</v>
      </c>
      <c r="I6" t="s">
        <v>87</v>
      </c>
      <c r="J6" t="s">
        <v>87</v>
      </c>
      <c r="K6" t="s">
        <v>87</v>
      </c>
    </row>
    <row r="7" spans="1:11" x14ac:dyDescent="0.3">
      <c r="A7" t="str">
        <f>F_Inputs!A7</f>
        <v>YKY</v>
      </c>
      <c r="B7" t="s">
        <v>9</v>
      </c>
      <c r="C7" t="s">
        <v>88</v>
      </c>
      <c r="D7" t="s">
        <v>10</v>
      </c>
      <c r="E7" t="s">
        <v>74</v>
      </c>
      <c r="F7" s="25">
        <f>IF(InpOverride!F7="",F_Inputs!F7,InpOverride!F7)</f>
        <v>1.4279999999999999</v>
      </c>
      <c r="G7" s="20"/>
      <c r="H7" s="20"/>
      <c r="I7" s="20"/>
      <c r="J7" s="20"/>
      <c r="K7" s="20"/>
    </row>
    <row r="8" spans="1:11" x14ac:dyDescent="0.3">
      <c r="A8" t="str">
        <f>F_Inputs!A8</f>
        <v>YKY</v>
      </c>
      <c r="B8" t="s">
        <v>12</v>
      </c>
      <c r="C8" t="s">
        <v>89</v>
      </c>
      <c r="D8" t="s">
        <v>13</v>
      </c>
      <c r="E8" t="s">
        <v>74</v>
      </c>
      <c r="F8" s="26">
        <f>IF(InpOverride!F8="",F_Inputs!F8,InpOverride!F8)</f>
        <v>1243.596</v>
      </c>
      <c r="G8" s="26">
        <f>IF(InpOverride!G8="",F_Inputs!G8,InpOverride!G8)</f>
        <v>1740</v>
      </c>
      <c r="H8" s="26">
        <f>IF(InpOverride!H8="",F_Inputs!H8,InpOverride!H8)</f>
        <v>721</v>
      </c>
      <c r="I8" s="26">
        <f>IF(InpOverride!I8="",F_Inputs!I8,InpOverride!I8)</f>
        <v>135.63800000000001</v>
      </c>
      <c r="J8" s="26">
        <f>IF(InpOverride!J8="",F_Inputs!J8,InpOverride!J8)</f>
        <v>232.01300000000001</v>
      </c>
      <c r="K8" s="26">
        <f>IF(InpOverride!K8="",F_Inputs!K8,InpOverride!K8)</f>
        <v>64.41</v>
      </c>
    </row>
    <row r="9" spans="1:11" x14ac:dyDescent="0.3">
      <c r="A9" t="str">
        <f>F_Inputs!A9</f>
        <v>YKY</v>
      </c>
      <c r="B9" t="s">
        <v>17</v>
      </c>
      <c r="C9" t="s">
        <v>90</v>
      </c>
      <c r="D9" t="s">
        <v>18</v>
      </c>
      <c r="E9" t="s">
        <v>74</v>
      </c>
      <c r="F9" s="27">
        <f>IF(InpOverride!F9="",F_Inputs!F9,InpOverride!F9)</f>
        <v>3.5999999999999997E-2</v>
      </c>
      <c r="G9" s="27">
        <f>IF(InpOverride!G9="",F_Inputs!G9,InpOverride!G9)</f>
        <v>3.5999999999999997E-2</v>
      </c>
      <c r="H9" s="27">
        <f>IF(InpOverride!H9="",F_Inputs!H9,InpOverride!H9)</f>
        <v>3.5999999999999997E-2</v>
      </c>
      <c r="I9" s="27">
        <f>IF(InpOverride!I9="",F_Inputs!I9,InpOverride!I9)</f>
        <v>3.5999999999999997E-2</v>
      </c>
      <c r="J9" s="27">
        <f>IF(InpOverride!J9="",F_Inputs!J9,InpOverride!J9)</f>
        <v>3.5999999999999997E-2</v>
      </c>
      <c r="K9" s="27">
        <f>IF(InpOverride!K9="",F_Inputs!K9,InpOverride!K9)</f>
        <v>3.5999999999999997E-2</v>
      </c>
    </row>
    <row r="10" spans="1:11" x14ac:dyDescent="0.3">
      <c r="A10" t="str">
        <f>F_Inputs!A10</f>
        <v>YKY</v>
      </c>
      <c r="B10" t="s">
        <v>20</v>
      </c>
      <c r="C10" t="s">
        <v>91</v>
      </c>
      <c r="D10" t="s">
        <v>18</v>
      </c>
      <c r="E10" t="s">
        <v>74</v>
      </c>
      <c r="F10" s="27">
        <f>IF(InpOverride!F10="",F_Inputs!F10,InpOverride!F10)</f>
        <v>2.5260454636050901E-2</v>
      </c>
      <c r="G10" s="27">
        <f>IF(InpOverride!G10="",F_Inputs!G10,InpOverride!G10)</f>
        <v>2.5260454636050901E-2</v>
      </c>
      <c r="H10" s="27">
        <f>IF(InpOverride!H10="",F_Inputs!H10,InpOverride!H10)</f>
        <v>2.5260454636050901E-2</v>
      </c>
      <c r="I10" s="27">
        <f>IF(InpOverride!I10="",F_Inputs!I10,InpOverride!I10)</f>
        <v>2.5260454636050901E-2</v>
      </c>
      <c r="J10" s="27">
        <f>IF(InpOverride!J10="",F_Inputs!J10,InpOverride!J10)</f>
        <v>2.5260454636050901E-2</v>
      </c>
      <c r="K10" s="27">
        <f>IF(InpOverride!K10="",F_Inputs!K10,InpOverride!K10)</f>
        <v>2.5260454636050901E-2</v>
      </c>
    </row>
    <row r="11" spans="1:11" x14ac:dyDescent="0.3">
      <c r="A11" t="str">
        <f>F_Inputs!A11</f>
        <v>YKY</v>
      </c>
      <c r="B11" t="s">
        <v>22</v>
      </c>
      <c r="C11" t="s">
        <v>92</v>
      </c>
      <c r="D11" t="s">
        <v>18</v>
      </c>
      <c r="E11" t="s">
        <v>74</v>
      </c>
      <c r="F11" s="27">
        <f>IF(InpOverride!F11="",F_Inputs!F11,InpOverride!F11)</f>
        <v>6.1260454636051002E-2</v>
      </c>
      <c r="G11" s="27">
        <f>IF(InpOverride!G11="",F_Inputs!G11,InpOverride!G11)</f>
        <v>6.1260454636051002E-2</v>
      </c>
      <c r="H11" s="27">
        <f>IF(InpOverride!H11="",F_Inputs!H11,InpOverride!H11)</f>
        <v>6.1260454636051002E-2</v>
      </c>
      <c r="I11" s="27">
        <f>IF(InpOverride!I11="",F_Inputs!I11,InpOverride!I11)</f>
        <v>6.1260454636051002E-2</v>
      </c>
      <c r="J11" s="27">
        <f>IF(InpOverride!J11="",F_Inputs!J11,InpOverride!J11)</f>
        <v>6.1260454636051002E-2</v>
      </c>
      <c r="K11" s="27">
        <f>IF(InpOverride!K11="",F_Inputs!K11,InpOverride!K11)</f>
        <v>6.1260454636051002E-2</v>
      </c>
    </row>
    <row r="12" spans="1:11" x14ac:dyDescent="0.3">
      <c r="A12" t="str">
        <f>F_Inputs!A12</f>
        <v>YKY</v>
      </c>
      <c r="B12" t="s">
        <v>35</v>
      </c>
      <c r="C12" t="s">
        <v>93</v>
      </c>
      <c r="D12" t="s">
        <v>10</v>
      </c>
      <c r="E12" t="s">
        <v>74</v>
      </c>
      <c r="F12" s="25">
        <f>IF(InpOverride!F12="",F_Inputs!F12,InpOverride!F12)</f>
        <v>1.9970000000000001</v>
      </c>
      <c r="G12" s="20"/>
      <c r="H12" s="20"/>
      <c r="I12" s="20"/>
      <c r="J12" s="20"/>
      <c r="K12" s="20"/>
    </row>
    <row r="13" spans="1:11" x14ac:dyDescent="0.3">
      <c r="A13" t="str">
        <f>F_Inputs!A13</f>
        <v>YKY</v>
      </c>
      <c r="B13" t="s">
        <v>37</v>
      </c>
      <c r="C13" t="s">
        <v>94</v>
      </c>
      <c r="D13" t="s">
        <v>13</v>
      </c>
      <c r="E13" t="s">
        <v>74</v>
      </c>
      <c r="F13" s="26">
        <f>IF(InpOverride!F13="",F_Inputs!F13,InpOverride!F13)</f>
        <v>254.71199999999999</v>
      </c>
      <c r="G13" s="26">
        <f>IF(InpOverride!G13="",F_Inputs!G13,InpOverride!G13)</f>
        <v>400</v>
      </c>
      <c r="H13" s="26">
        <f>IF(InpOverride!H13="",F_Inputs!H13,InpOverride!H13)</f>
        <v>224</v>
      </c>
      <c r="I13" s="26">
        <f>IF(InpOverride!I13="",F_Inputs!I13,InpOverride!I13)</f>
        <v>110.977</v>
      </c>
      <c r="J13" s="26">
        <f>IF(InpOverride!J13="",F_Inputs!J13,InpOverride!J13)</f>
        <v>282.87200000000001</v>
      </c>
      <c r="K13" s="26">
        <f>IF(InpOverride!K13="",F_Inputs!K13,InpOverride!K13)</f>
        <v>648.26099999999997</v>
      </c>
    </row>
    <row r="14" spans="1:11" x14ac:dyDescent="0.3">
      <c r="A14" t="str">
        <f>F_Inputs!A14</f>
        <v>YKY</v>
      </c>
      <c r="B14" t="s">
        <v>41</v>
      </c>
      <c r="C14" t="s">
        <v>95</v>
      </c>
      <c r="D14" t="s">
        <v>18</v>
      </c>
      <c r="E14" t="s">
        <v>74</v>
      </c>
      <c r="F14" s="27">
        <f>IF(InpOverride!F14="",F_Inputs!F14,InpOverride!F14)</f>
        <v>3.5999999999999997E-2</v>
      </c>
      <c r="G14" s="27">
        <f>IF(InpOverride!G14="",F_Inputs!G14,InpOverride!G14)</f>
        <v>3.5999999999999997E-2</v>
      </c>
      <c r="H14" s="27">
        <f>IF(InpOverride!H14="",F_Inputs!H14,InpOverride!H14)</f>
        <v>3.5999999999999997E-2</v>
      </c>
      <c r="I14" s="27">
        <f>IF(InpOverride!I14="",F_Inputs!I14,InpOverride!I14)</f>
        <v>3.5999999999999997E-2</v>
      </c>
      <c r="J14" s="27">
        <f>IF(InpOverride!J14="",F_Inputs!J14,InpOverride!J14)</f>
        <v>3.5999999999999997E-2</v>
      </c>
      <c r="K14" s="27">
        <f>IF(InpOverride!K14="",F_Inputs!K14,InpOverride!K14)</f>
        <v>3.5999999999999997E-2</v>
      </c>
    </row>
    <row r="15" spans="1:11" x14ac:dyDescent="0.3">
      <c r="A15" t="str">
        <f>F_Inputs!A15</f>
        <v>YKY</v>
      </c>
      <c r="B15" t="s">
        <v>42</v>
      </c>
      <c r="C15" t="s">
        <v>96</v>
      </c>
      <c r="D15" t="s">
        <v>18</v>
      </c>
      <c r="E15" t="s">
        <v>74</v>
      </c>
      <c r="F15" s="27">
        <f>IF(InpOverride!F15="",F_Inputs!F15,InpOverride!F15)</f>
        <v>2.5260454636050901E-2</v>
      </c>
      <c r="G15" s="27">
        <f>IF(InpOverride!G15="",F_Inputs!G15,InpOverride!G15)</f>
        <v>2.5260454636050901E-2</v>
      </c>
      <c r="H15" s="27">
        <f>IF(InpOverride!H15="",F_Inputs!H15,InpOverride!H15)</f>
        <v>2.5260454636050901E-2</v>
      </c>
      <c r="I15" s="27">
        <f>IF(InpOverride!I15="",F_Inputs!I15,InpOverride!I15)</f>
        <v>2.5260454636050901E-2</v>
      </c>
      <c r="J15" s="27">
        <f>IF(InpOverride!J15="",F_Inputs!J15,InpOverride!J15)</f>
        <v>2.5260454636050901E-2</v>
      </c>
      <c r="K15" s="27">
        <f>IF(InpOverride!K15="",F_Inputs!K15,InpOverride!K15)</f>
        <v>2.5260454636050901E-2</v>
      </c>
    </row>
    <row r="16" spans="1:11" x14ac:dyDescent="0.3">
      <c r="A16" t="str">
        <f>F_Inputs!A16</f>
        <v>YKY</v>
      </c>
      <c r="B16" t="s">
        <v>44</v>
      </c>
      <c r="C16" t="s">
        <v>97</v>
      </c>
      <c r="D16" t="s">
        <v>18</v>
      </c>
      <c r="E16" t="s">
        <v>74</v>
      </c>
      <c r="F16" s="27">
        <f>IF(InpOverride!F16="",F_Inputs!F16,InpOverride!F16)</f>
        <v>6.1260454636051002E-2</v>
      </c>
      <c r="G16" s="27">
        <f>IF(InpOverride!G16="",F_Inputs!G16,InpOverride!G16)</f>
        <v>6.1260454636051002E-2</v>
      </c>
      <c r="H16" s="27">
        <f>IF(InpOverride!H16="",F_Inputs!H16,InpOverride!H16)</f>
        <v>6.1260454636051002E-2</v>
      </c>
      <c r="I16" s="27">
        <f>IF(InpOverride!I16="",F_Inputs!I16,InpOverride!I16)</f>
        <v>6.1260454636051002E-2</v>
      </c>
      <c r="J16" s="27">
        <f>IF(InpOverride!J16="",F_Inputs!J16,InpOverride!J16)</f>
        <v>6.1260454636051002E-2</v>
      </c>
      <c r="K16" s="27">
        <f>IF(InpOverride!K16="",F_Inputs!K16,InpOverride!K16)</f>
        <v>6.1260454636051002E-2</v>
      </c>
    </row>
    <row r="17" spans="1:11" x14ac:dyDescent="0.3">
      <c r="A17" t="str">
        <f>F_Inputs!A17</f>
        <v>YKY</v>
      </c>
      <c r="B17" t="s">
        <v>98</v>
      </c>
      <c r="C17" t="s">
        <v>93</v>
      </c>
      <c r="D17" t="s">
        <v>10</v>
      </c>
      <c r="E17" t="s">
        <v>74</v>
      </c>
      <c r="F17" s="25">
        <f>IF(InpOverride!F17="",F_Inputs!F17,InpOverride!F17)</f>
        <v>0</v>
      </c>
      <c r="G17" s="20"/>
      <c r="H17" s="20"/>
      <c r="I17" s="20"/>
      <c r="J17" s="20"/>
      <c r="K17" s="20"/>
    </row>
    <row r="18" spans="1:11" x14ac:dyDescent="0.3">
      <c r="A18" t="str">
        <f>F_Inputs!A18</f>
        <v>YKY</v>
      </c>
      <c r="B18" t="s">
        <v>99</v>
      </c>
      <c r="C18" t="s">
        <v>100</v>
      </c>
      <c r="D18" t="s">
        <v>13</v>
      </c>
      <c r="E18" t="s">
        <v>74</v>
      </c>
      <c r="F18" s="26">
        <f>IF(InpOverride!F18="",F_Inputs!F18,InpOverride!F18)</f>
        <v>0</v>
      </c>
      <c r="G18" s="26">
        <f>IF(InpOverride!G18="",F_Inputs!G18,InpOverride!G18)</f>
        <v>0</v>
      </c>
      <c r="H18" s="26">
        <f>IF(InpOverride!H18="",F_Inputs!H18,InpOverride!H18)</f>
        <v>0</v>
      </c>
      <c r="I18" s="26">
        <f>IF(InpOverride!I18="",F_Inputs!I18,InpOverride!I18)</f>
        <v>0</v>
      </c>
      <c r="J18" s="26">
        <f>IF(InpOverride!J18="",F_Inputs!J18,InpOverride!J18)</f>
        <v>0</v>
      </c>
      <c r="K18" s="26">
        <f>IF(InpOverride!K18="",F_Inputs!K18,InpOverride!K18)</f>
        <v>0</v>
      </c>
    </row>
    <row r="19" spans="1:11" x14ac:dyDescent="0.3">
      <c r="A19" t="str">
        <f>F_Inputs!A19</f>
        <v>YKY</v>
      </c>
      <c r="B19" t="s">
        <v>101</v>
      </c>
      <c r="C19" t="s">
        <v>95</v>
      </c>
      <c r="D19" t="s">
        <v>18</v>
      </c>
      <c r="E19" t="s">
        <v>74</v>
      </c>
      <c r="F19" s="27">
        <f>IF(InpOverride!F19="",F_Inputs!F19,InpOverride!F19)</f>
        <v>0</v>
      </c>
      <c r="G19" s="27">
        <f>IF(InpOverride!G19="",F_Inputs!G19,InpOverride!G19)</f>
        <v>0</v>
      </c>
      <c r="H19" s="27">
        <f>IF(InpOverride!H19="",F_Inputs!H19,InpOverride!H19)</f>
        <v>0</v>
      </c>
      <c r="I19" s="27">
        <f>IF(InpOverride!I19="",F_Inputs!I19,InpOverride!I19)</f>
        <v>0</v>
      </c>
      <c r="J19" s="27">
        <f>IF(InpOverride!J19="",F_Inputs!J19,InpOverride!J19)</f>
        <v>0</v>
      </c>
      <c r="K19" s="27">
        <f>IF(InpOverride!K19="",F_Inputs!K19,InpOverride!K19)</f>
        <v>0</v>
      </c>
    </row>
    <row r="20" spans="1:11" x14ac:dyDescent="0.3">
      <c r="A20" t="str">
        <f>F_Inputs!A20</f>
        <v>YKY</v>
      </c>
      <c r="B20" t="s">
        <v>102</v>
      </c>
      <c r="C20" t="s">
        <v>96</v>
      </c>
      <c r="D20" t="s">
        <v>18</v>
      </c>
      <c r="E20" t="s">
        <v>74</v>
      </c>
      <c r="F20" s="27">
        <f>IF(InpOverride!F20="",F_Inputs!F20,InpOverride!F20)</f>
        <v>2.6448869046049601E-2</v>
      </c>
      <c r="G20" s="27">
        <f>IF(InpOverride!G20="",F_Inputs!G20,InpOverride!G20)</f>
        <v>2.6448869046049601E-2</v>
      </c>
      <c r="H20" s="27">
        <f>IF(InpOverride!H20="",F_Inputs!H20,InpOverride!H20)</f>
        <v>2.6448869046049601E-2</v>
      </c>
      <c r="I20" s="27">
        <f>IF(InpOverride!I20="",F_Inputs!I20,InpOverride!I20)</f>
        <v>2.6448869046049601E-2</v>
      </c>
      <c r="J20" s="27">
        <f>IF(InpOverride!J20="",F_Inputs!J20,InpOverride!J20)</f>
        <v>2.6448869046049601E-2</v>
      </c>
      <c r="K20" s="27">
        <f>IF(InpOverride!K20="",F_Inputs!K20,InpOverride!K20)</f>
        <v>2.6448869046049601E-2</v>
      </c>
    </row>
    <row r="21" spans="1:11" x14ac:dyDescent="0.3">
      <c r="A21" t="str">
        <f>F_Inputs!A21</f>
        <v>YKY</v>
      </c>
      <c r="B21" t="s">
        <v>103</v>
      </c>
      <c r="C21" t="s">
        <v>97</v>
      </c>
      <c r="D21" t="s">
        <v>18</v>
      </c>
      <c r="E21" t="s">
        <v>74</v>
      </c>
      <c r="F21" s="27">
        <f>IF(InpOverride!F21="",F_Inputs!F21,InpOverride!F21)</f>
        <v>2.6448869046049601E-2</v>
      </c>
      <c r="G21" s="27">
        <f>IF(InpOverride!G21="",F_Inputs!G21,InpOverride!G21)</f>
        <v>2.6448869046049601E-2</v>
      </c>
      <c r="H21" s="27">
        <f>IF(InpOverride!H21="",F_Inputs!H21,InpOverride!H21)</f>
        <v>2.6448869046049601E-2</v>
      </c>
      <c r="I21" s="27">
        <f>IF(InpOverride!I21="",F_Inputs!I21,InpOverride!I21)</f>
        <v>2.6448869046049601E-2</v>
      </c>
      <c r="J21" s="27">
        <f>IF(InpOverride!J21="",F_Inputs!J21,InpOverride!J21)</f>
        <v>2.6448869046049601E-2</v>
      </c>
      <c r="K21" s="27">
        <f>IF(InpOverride!K21="",F_Inputs!K21,InpOverride!K21)</f>
        <v>2.6448869046049601E-2</v>
      </c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4"/>
  <sheetViews>
    <sheetView topLeftCell="B1" zoomScaleNormal="100" workbookViewId="0">
      <selection activeCell="L10" sqref="L10"/>
    </sheetView>
  </sheetViews>
  <sheetFormatPr defaultColWidth="9" defaultRowHeight="12.5" x14ac:dyDescent="0.25"/>
  <cols>
    <col min="1" max="1" width="60.33203125" style="2" bestFit="1" customWidth="1"/>
    <col min="2" max="2" width="11.33203125" style="2" bestFit="1" customWidth="1"/>
    <col min="3" max="3" width="4.83203125" style="2" bestFit="1" customWidth="1"/>
    <col min="4" max="16384" width="9" style="2"/>
  </cols>
  <sheetData>
    <row r="1" spans="1:10" x14ac:dyDescent="0.25">
      <c r="D1" s="3" t="s">
        <v>0</v>
      </c>
      <c r="E1" s="3" t="s">
        <v>1</v>
      </c>
      <c r="F1" s="3" t="s">
        <v>2</v>
      </c>
      <c r="G1" s="3" t="s">
        <v>3</v>
      </c>
      <c r="H1" s="3" t="s">
        <v>4</v>
      </c>
      <c r="I1" s="3" t="s">
        <v>5</v>
      </c>
      <c r="J1" s="3" t="s">
        <v>6</v>
      </c>
    </row>
    <row r="2" spans="1:10" ht="13" x14ac:dyDescent="0.3">
      <c r="A2" s="19" t="s">
        <v>7</v>
      </c>
    </row>
    <row r="3" spans="1:10" x14ac:dyDescent="0.25">
      <c r="A3" s="2" t="s">
        <v>8</v>
      </c>
      <c r="B3" s="2" t="s">
        <v>9</v>
      </c>
      <c r="C3" s="2" t="s">
        <v>10</v>
      </c>
      <c r="D3" s="4">
        <f>InpActive!F7</f>
        <v>1.4279999999999999</v>
      </c>
      <c r="E3" s="5"/>
      <c r="F3" s="5"/>
      <c r="G3" s="5"/>
      <c r="H3" s="5"/>
      <c r="I3" s="5"/>
      <c r="J3" s="5"/>
    </row>
    <row r="4" spans="1:10" x14ac:dyDescent="0.25">
      <c r="A4" s="2" t="s">
        <v>11</v>
      </c>
      <c r="B4" s="2" t="s">
        <v>12</v>
      </c>
      <c r="C4" s="2" t="s">
        <v>13</v>
      </c>
      <c r="D4" s="4">
        <f>InpActive!F8</f>
        <v>1243.596</v>
      </c>
      <c r="E4" s="4">
        <f>InpActive!G8</f>
        <v>1740</v>
      </c>
      <c r="F4" s="4">
        <f>InpActive!H8</f>
        <v>721</v>
      </c>
      <c r="G4" s="4">
        <f>InpActive!I8</f>
        <v>135.63800000000001</v>
      </c>
      <c r="H4" s="4">
        <f>InpActive!J8</f>
        <v>232.01300000000001</v>
      </c>
      <c r="I4" s="4">
        <f>InpActive!K8</f>
        <v>64.41</v>
      </c>
      <c r="J4" s="5"/>
    </row>
    <row r="5" spans="1:10" x14ac:dyDescent="0.25">
      <c r="A5" s="2" t="s">
        <v>14</v>
      </c>
      <c r="B5" s="2" t="s">
        <v>15</v>
      </c>
      <c r="C5" s="2" t="s">
        <v>10</v>
      </c>
      <c r="D5" s="6">
        <f xml:space="preserve"> (D4/1000 - D3) / 2</f>
        <v>-9.2202000000000006E-2</v>
      </c>
      <c r="E5" s="6">
        <f t="shared" ref="E5:I5" si="0" xml:space="preserve"> (E4/1000 - E3) / 2</f>
        <v>0.87</v>
      </c>
      <c r="F5" s="6">
        <f t="shared" si="0"/>
        <v>0.36049999999999999</v>
      </c>
      <c r="G5" s="6">
        <f t="shared" si="0"/>
        <v>6.7819000000000004E-2</v>
      </c>
      <c r="H5" s="6">
        <f t="shared" si="0"/>
        <v>0.1160065</v>
      </c>
      <c r="I5" s="6">
        <f t="shared" si="0"/>
        <v>3.2204999999999998E-2</v>
      </c>
      <c r="J5" s="5"/>
    </row>
    <row r="6" spans="1:10" x14ac:dyDescent="0.25">
      <c r="A6" s="2" t="s">
        <v>16</v>
      </c>
      <c r="B6" s="2" t="s">
        <v>17</v>
      </c>
      <c r="C6" s="2" t="s">
        <v>18</v>
      </c>
      <c r="D6" s="7">
        <f>InpActive!F9</f>
        <v>3.5999999999999997E-2</v>
      </c>
      <c r="E6" s="7">
        <f>InpActive!G9</f>
        <v>3.5999999999999997E-2</v>
      </c>
      <c r="F6" s="7">
        <f>InpActive!H9</f>
        <v>3.5999999999999997E-2</v>
      </c>
      <c r="G6" s="7">
        <f>InpActive!I9</f>
        <v>3.5999999999999997E-2</v>
      </c>
      <c r="H6" s="7">
        <f>InpActive!J9</f>
        <v>3.5999999999999997E-2</v>
      </c>
      <c r="I6" s="7">
        <f>InpActive!K9</f>
        <v>3.5999999999999997E-2</v>
      </c>
      <c r="J6" s="5"/>
    </row>
    <row r="7" spans="1:10" x14ac:dyDescent="0.25">
      <c r="A7" s="2" t="s">
        <v>19</v>
      </c>
      <c r="B7" s="2" t="s">
        <v>20</v>
      </c>
      <c r="C7" s="2" t="s">
        <v>18</v>
      </c>
      <c r="D7" s="7">
        <f>InpActive!F10</f>
        <v>2.5260454636050901E-2</v>
      </c>
      <c r="E7" s="7">
        <f>InpActive!G10</f>
        <v>2.5260454636050901E-2</v>
      </c>
      <c r="F7" s="7">
        <f>InpActive!H10</f>
        <v>2.5260454636050901E-2</v>
      </c>
      <c r="G7" s="7">
        <f>InpActive!I10</f>
        <v>2.5260454636050901E-2</v>
      </c>
      <c r="H7" s="7">
        <f>InpActive!J10</f>
        <v>2.5260454636050901E-2</v>
      </c>
      <c r="I7" s="7">
        <f>InpActive!K10</f>
        <v>2.5260454636050901E-2</v>
      </c>
      <c r="J7" s="5"/>
    </row>
    <row r="8" spans="1:10" x14ac:dyDescent="0.25">
      <c r="A8" s="2" t="s">
        <v>21</v>
      </c>
      <c r="B8" s="2" t="s">
        <v>22</v>
      </c>
      <c r="C8" s="2" t="s">
        <v>18</v>
      </c>
      <c r="D8" s="7">
        <f>InpActive!F11</f>
        <v>6.1260454636051002E-2</v>
      </c>
      <c r="E8" s="7">
        <f>InpActive!G11</f>
        <v>6.1260454636051002E-2</v>
      </c>
      <c r="F8" s="7">
        <f>InpActive!H11</f>
        <v>6.1260454636051002E-2</v>
      </c>
      <c r="G8" s="7">
        <f>InpActive!I11</f>
        <v>6.1260454636051002E-2</v>
      </c>
      <c r="H8" s="7">
        <f>InpActive!J11</f>
        <v>6.1260454636051002E-2</v>
      </c>
      <c r="I8" s="7">
        <f>InpActive!K11</f>
        <v>6.1260454636051002E-2</v>
      </c>
      <c r="J8" s="5"/>
    </row>
    <row r="9" spans="1:10" x14ac:dyDescent="0.25">
      <c r="A9" s="2" t="s">
        <v>23</v>
      </c>
      <c r="B9" s="2" t="s">
        <v>24</v>
      </c>
      <c r="C9" s="2" t="s">
        <v>25</v>
      </c>
      <c r="D9" s="1">
        <v>-3</v>
      </c>
      <c r="E9" s="1">
        <v>-2</v>
      </c>
      <c r="F9" s="1">
        <v>-1</v>
      </c>
      <c r="G9" s="1">
        <v>0</v>
      </c>
      <c r="H9" s="1">
        <v>1</v>
      </c>
      <c r="I9" s="1">
        <v>2</v>
      </c>
      <c r="J9" s="5"/>
    </row>
    <row r="10" spans="1:10" x14ac:dyDescent="0.25">
      <c r="A10" s="2" t="s">
        <v>26</v>
      </c>
      <c r="B10" s="2" t="s">
        <v>27</v>
      </c>
      <c r="C10" s="2" t="s">
        <v>28</v>
      </c>
      <c r="D10" s="8">
        <f xml:space="preserve"> (1 + D8) ^ (D9)</f>
        <v>0.8366311977703671</v>
      </c>
      <c r="E10" s="8">
        <f t="shared" ref="E10:I10" si="1" xml:space="preserve"> (1 + E8) ^ (E9)</f>
        <v>0.88788360530848365</v>
      </c>
      <c r="F10" s="8">
        <f t="shared" si="1"/>
        <v>0.94227575863357727</v>
      </c>
      <c r="G10" s="8">
        <f t="shared" si="1"/>
        <v>1</v>
      </c>
      <c r="H10" s="8">
        <f t="shared" si="1"/>
        <v>1.0612604546360509</v>
      </c>
      <c r="I10" s="8">
        <f t="shared" si="1"/>
        <v>1.1262737525743174</v>
      </c>
      <c r="J10" s="5"/>
    </row>
    <row r="11" spans="1:10" x14ac:dyDescent="0.25">
      <c r="A11" s="2" t="s">
        <v>29</v>
      </c>
      <c r="B11" s="2" t="s">
        <v>30</v>
      </c>
      <c r="C11" s="2" t="s">
        <v>10</v>
      </c>
      <c r="D11" s="8">
        <f>D5 / D10</f>
        <v>-0.1102062656110835</v>
      </c>
      <c r="E11" s="8">
        <f t="shared" ref="E11:I11" si="2">E5 / E10</f>
        <v>0.97985816473965615</v>
      </c>
      <c r="F11" s="8">
        <f t="shared" si="2"/>
        <v>0.38258439389629634</v>
      </c>
      <c r="G11" s="8">
        <f t="shared" si="2"/>
        <v>6.7819000000000004E-2</v>
      </c>
      <c r="H11" s="8">
        <f t="shared" si="2"/>
        <v>0.10931011279392608</v>
      </c>
      <c r="I11" s="8">
        <f t="shared" si="2"/>
        <v>2.8594291508959715E-2</v>
      </c>
      <c r="J11" s="5"/>
    </row>
    <row r="12" spans="1:10" x14ac:dyDescent="0.25">
      <c r="A12" s="2" t="s">
        <v>31</v>
      </c>
      <c r="B12" s="2" t="s">
        <v>32</v>
      </c>
      <c r="C12" s="2" t="s">
        <v>10</v>
      </c>
      <c r="D12" s="5"/>
      <c r="E12" s="5"/>
      <c r="F12" s="5"/>
      <c r="G12" s="5"/>
      <c r="H12" s="5"/>
      <c r="I12" s="5"/>
      <c r="J12" s="6">
        <f>-1 * SUM(D11:I11)</f>
        <v>-1.4579596973277547</v>
      </c>
    </row>
    <row r="13" spans="1:10" ht="13" x14ac:dyDescent="0.3">
      <c r="A13" s="19" t="s">
        <v>33</v>
      </c>
      <c r="D13" s="5"/>
      <c r="E13" s="5"/>
      <c r="F13" s="5"/>
      <c r="G13" s="5"/>
      <c r="H13" s="5"/>
      <c r="I13" s="5"/>
      <c r="J13" s="5"/>
    </row>
    <row r="14" spans="1:10" x14ac:dyDescent="0.25">
      <c r="A14" s="2" t="s">
        <v>34</v>
      </c>
      <c r="B14" s="2" t="s">
        <v>35</v>
      </c>
      <c r="C14" s="2" t="s">
        <v>10</v>
      </c>
      <c r="D14" s="4">
        <f>InpActive!F12</f>
        <v>1.9970000000000001</v>
      </c>
      <c r="E14" s="5"/>
      <c r="F14" s="5"/>
      <c r="G14" s="5"/>
      <c r="H14" s="5"/>
      <c r="I14" s="5"/>
      <c r="J14" s="5"/>
    </row>
    <row r="15" spans="1:10" x14ac:dyDescent="0.25">
      <c r="A15" s="2" t="s">
        <v>36</v>
      </c>
      <c r="B15" s="2" t="s">
        <v>37</v>
      </c>
      <c r="C15" s="2" t="s">
        <v>13</v>
      </c>
      <c r="D15" s="4">
        <f>InpActive!F13</f>
        <v>254.71199999999999</v>
      </c>
      <c r="E15" s="4">
        <f>InpActive!G13</f>
        <v>400</v>
      </c>
      <c r="F15" s="4">
        <f>InpActive!H13</f>
        <v>224</v>
      </c>
      <c r="G15" s="4">
        <f>InpActive!I13</f>
        <v>110.977</v>
      </c>
      <c r="H15" s="4">
        <f>InpActive!J13</f>
        <v>282.87200000000001</v>
      </c>
      <c r="I15" s="4">
        <f>InpActive!K13</f>
        <v>648.26099999999997</v>
      </c>
      <c r="J15" s="5"/>
    </row>
    <row r="16" spans="1:10" x14ac:dyDescent="0.25">
      <c r="A16" s="2" t="s">
        <v>38</v>
      </c>
      <c r="B16" s="2" t="s">
        <v>39</v>
      </c>
      <c r="C16" s="2" t="s">
        <v>10</v>
      </c>
      <c r="D16" s="6">
        <f xml:space="preserve"> (D15/1000 - D14) / 2</f>
        <v>-0.87114400000000003</v>
      </c>
      <c r="E16" s="6">
        <f t="shared" ref="E16" si="3" xml:space="preserve"> (E15/1000 - E14) / 2</f>
        <v>0.2</v>
      </c>
      <c r="F16" s="6">
        <f t="shared" ref="F16" si="4" xml:space="preserve"> (F15/1000 - F14) / 2</f>
        <v>0.112</v>
      </c>
      <c r="G16" s="6">
        <f t="shared" ref="G16" si="5" xml:space="preserve"> (G15/1000 - G14) / 2</f>
        <v>5.5488500000000003E-2</v>
      </c>
      <c r="H16" s="6">
        <f t="shared" ref="H16" si="6" xml:space="preserve"> (H15/1000 - H14) / 2</f>
        <v>0.14143600000000001</v>
      </c>
      <c r="I16" s="6">
        <f t="shared" ref="I16" si="7" xml:space="preserve"> (I15/1000 - I14) / 2</f>
        <v>0.32413049999999999</v>
      </c>
      <c r="J16" s="5"/>
    </row>
    <row r="17" spans="1:10" x14ac:dyDescent="0.25">
      <c r="A17" s="2" t="s">
        <v>40</v>
      </c>
      <c r="B17" s="2" t="s">
        <v>41</v>
      </c>
      <c r="C17" s="2" t="s">
        <v>18</v>
      </c>
      <c r="D17" s="7">
        <f>InpActive!F14</f>
        <v>3.5999999999999997E-2</v>
      </c>
      <c r="E17" s="7">
        <f>InpActive!G14</f>
        <v>3.5999999999999997E-2</v>
      </c>
      <c r="F17" s="7">
        <f>InpActive!H14</f>
        <v>3.5999999999999997E-2</v>
      </c>
      <c r="G17" s="7">
        <f>InpActive!I14</f>
        <v>3.5999999999999997E-2</v>
      </c>
      <c r="H17" s="7">
        <f>InpActive!J14</f>
        <v>3.5999999999999997E-2</v>
      </c>
      <c r="I17" s="7">
        <f>InpActive!K14</f>
        <v>3.5999999999999997E-2</v>
      </c>
      <c r="J17" s="5"/>
    </row>
    <row r="18" spans="1:10" x14ac:dyDescent="0.25">
      <c r="A18" s="2" t="s">
        <v>19</v>
      </c>
      <c r="B18" s="2" t="s">
        <v>42</v>
      </c>
      <c r="C18" s="2" t="s">
        <v>18</v>
      </c>
      <c r="D18" s="7">
        <f>InpActive!F15</f>
        <v>2.5260454636050901E-2</v>
      </c>
      <c r="E18" s="7">
        <f>InpActive!G15</f>
        <v>2.5260454636050901E-2</v>
      </c>
      <c r="F18" s="7">
        <f>InpActive!H15</f>
        <v>2.5260454636050901E-2</v>
      </c>
      <c r="G18" s="7">
        <f>InpActive!I15</f>
        <v>2.5260454636050901E-2</v>
      </c>
      <c r="H18" s="7">
        <f>InpActive!J15</f>
        <v>2.5260454636050901E-2</v>
      </c>
      <c r="I18" s="7">
        <f>InpActive!K15</f>
        <v>2.5260454636050901E-2</v>
      </c>
      <c r="J18" s="5"/>
    </row>
    <row r="19" spans="1:10" x14ac:dyDescent="0.25">
      <c r="A19" s="2" t="s">
        <v>43</v>
      </c>
      <c r="B19" s="2" t="s">
        <v>44</v>
      </c>
      <c r="C19" s="2" t="s">
        <v>18</v>
      </c>
      <c r="D19" s="7">
        <f>InpActive!F16</f>
        <v>6.1260454636051002E-2</v>
      </c>
      <c r="E19" s="7">
        <f>InpActive!G16</f>
        <v>6.1260454636051002E-2</v>
      </c>
      <c r="F19" s="7">
        <f>InpActive!H16</f>
        <v>6.1260454636051002E-2</v>
      </c>
      <c r="G19" s="7">
        <f>InpActive!I16</f>
        <v>6.1260454636051002E-2</v>
      </c>
      <c r="H19" s="7">
        <f>InpActive!J16</f>
        <v>6.1260454636051002E-2</v>
      </c>
      <c r="I19" s="7">
        <f>InpActive!K16</f>
        <v>6.1260454636051002E-2</v>
      </c>
      <c r="J19" s="5"/>
    </row>
    <row r="20" spans="1:10" x14ac:dyDescent="0.25">
      <c r="A20" s="2" t="s">
        <v>45</v>
      </c>
      <c r="B20" s="2" t="s">
        <v>24</v>
      </c>
      <c r="C20" s="2" t="s">
        <v>25</v>
      </c>
      <c r="D20" s="1">
        <v>-3</v>
      </c>
      <c r="E20" s="1">
        <v>-2</v>
      </c>
      <c r="F20" s="1">
        <v>-1</v>
      </c>
      <c r="G20" s="1">
        <v>0</v>
      </c>
      <c r="H20" s="1">
        <v>1</v>
      </c>
      <c r="I20" s="1">
        <v>2</v>
      </c>
      <c r="J20" s="5"/>
    </row>
    <row r="21" spans="1:10" x14ac:dyDescent="0.25">
      <c r="A21" s="2" t="s">
        <v>46</v>
      </c>
      <c r="B21" s="2" t="s">
        <v>47</v>
      </c>
      <c r="C21" s="2" t="s">
        <v>28</v>
      </c>
      <c r="D21" s="8">
        <f xml:space="preserve"> (1 + D19) ^ (D20)</f>
        <v>0.8366311977703671</v>
      </c>
      <c r="E21" s="8">
        <f t="shared" ref="E21:I21" si="8" xml:space="preserve"> (1 + E19) ^ (E20)</f>
        <v>0.88788360530848365</v>
      </c>
      <c r="F21" s="8">
        <f t="shared" si="8"/>
        <v>0.94227575863357727</v>
      </c>
      <c r="G21" s="8">
        <f t="shared" si="8"/>
        <v>1</v>
      </c>
      <c r="H21" s="8">
        <f t="shared" si="8"/>
        <v>1.0612604546360509</v>
      </c>
      <c r="I21" s="8">
        <f t="shared" si="8"/>
        <v>1.1262737525743174</v>
      </c>
      <c r="J21" s="5"/>
    </row>
    <row r="22" spans="1:10" x14ac:dyDescent="0.25">
      <c r="A22" s="2" t="s">
        <v>48</v>
      </c>
      <c r="B22" s="2" t="s">
        <v>49</v>
      </c>
      <c r="C22" s="2" t="s">
        <v>10</v>
      </c>
      <c r="D22" s="8">
        <f>D16 / D21</f>
        <v>-1.0412521100355927</v>
      </c>
      <c r="E22" s="8">
        <f t="shared" ref="E22:I22" si="9">E16 / E21</f>
        <v>0.22525475051486349</v>
      </c>
      <c r="F22" s="8">
        <f t="shared" si="9"/>
        <v>0.1188611709192377</v>
      </c>
      <c r="G22" s="8">
        <f t="shared" si="9"/>
        <v>5.5488500000000003E-2</v>
      </c>
      <c r="H22" s="8">
        <f t="shared" si="9"/>
        <v>0.13327171419809863</v>
      </c>
      <c r="I22" s="8">
        <f t="shared" si="9"/>
        <v>0.28779015693044147</v>
      </c>
      <c r="J22" s="5"/>
    </row>
    <row r="23" spans="1:10" x14ac:dyDescent="0.25">
      <c r="A23" s="2" t="s">
        <v>50</v>
      </c>
      <c r="B23" s="2" t="s">
        <v>51</v>
      </c>
      <c r="C23" s="2" t="s">
        <v>10</v>
      </c>
      <c r="D23" s="5"/>
      <c r="E23" s="5"/>
      <c r="F23" s="5"/>
      <c r="G23" s="5"/>
      <c r="H23" s="5"/>
      <c r="I23" s="5"/>
      <c r="J23" s="18">
        <f>-1 * SUM(D22:I22)</f>
        <v>0.22058581747295142</v>
      </c>
    </row>
    <row r="24" spans="1:10" ht="13" x14ac:dyDescent="0.3">
      <c r="A24" s="19" t="s">
        <v>75</v>
      </c>
      <c r="D24" s="5"/>
      <c r="E24" s="5"/>
      <c r="F24" s="5"/>
      <c r="G24" s="5"/>
      <c r="H24" s="5"/>
      <c r="I24" s="5"/>
      <c r="J24" s="5"/>
    </row>
    <row r="25" spans="1:10" x14ac:dyDescent="0.25">
      <c r="A25" s="2" t="s">
        <v>76</v>
      </c>
      <c r="B25" s="23" t="s">
        <v>98</v>
      </c>
      <c r="C25" s="2" t="s">
        <v>10</v>
      </c>
      <c r="D25" s="4">
        <f>InpActive!F17</f>
        <v>0</v>
      </c>
      <c r="E25" s="5"/>
      <c r="F25" s="5"/>
      <c r="G25" s="5"/>
      <c r="H25" s="5"/>
      <c r="I25" s="5"/>
      <c r="J25" s="5"/>
    </row>
    <row r="26" spans="1:10" x14ac:dyDescent="0.25">
      <c r="A26" s="2" t="s">
        <v>77</v>
      </c>
      <c r="B26" s="23" t="s">
        <v>99</v>
      </c>
      <c r="C26" s="2" t="s">
        <v>13</v>
      </c>
      <c r="D26" s="4">
        <f>InpActive!F18</f>
        <v>0</v>
      </c>
      <c r="E26" s="4">
        <f>InpActive!G18</f>
        <v>0</v>
      </c>
      <c r="F26" s="4">
        <f>InpActive!H18</f>
        <v>0</v>
      </c>
      <c r="G26" s="4">
        <f>InpActive!I18</f>
        <v>0</v>
      </c>
      <c r="H26" s="4">
        <f>InpActive!J18</f>
        <v>0</v>
      </c>
      <c r="I26" s="4">
        <f>InpActive!K18</f>
        <v>0</v>
      </c>
      <c r="J26" s="5"/>
    </row>
    <row r="27" spans="1:10" x14ac:dyDescent="0.25">
      <c r="A27" s="2" t="s">
        <v>78</v>
      </c>
      <c r="B27" s="23" t="s">
        <v>104</v>
      </c>
      <c r="C27" s="2" t="s">
        <v>10</v>
      </c>
      <c r="D27" s="6">
        <f xml:space="preserve"> (D26/1000 - D25) / 2</f>
        <v>0</v>
      </c>
      <c r="E27" s="6">
        <f t="shared" ref="E27" si="10" xml:space="preserve"> (E26/1000 - E25) / 2</f>
        <v>0</v>
      </c>
      <c r="F27" s="6">
        <f t="shared" ref="F27" si="11" xml:space="preserve"> (F26/1000 - F25) / 2</f>
        <v>0</v>
      </c>
      <c r="G27" s="6">
        <f t="shared" ref="G27" si="12" xml:space="preserve"> (G26/1000 - G25) / 2</f>
        <v>0</v>
      </c>
      <c r="H27" s="6">
        <f t="shared" ref="H27" si="13" xml:space="preserve"> (H26/1000 - H25) / 2</f>
        <v>0</v>
      </c>
      <c r="I27" s="6">
        <f t="shared" ref="I27" si="14" xml:space="preserve"> (I26/1000 - I25) / 2</f>
        <v>0</v>
      </c>
      <c r="J27" s="5"/>
    </row>
    <row r="28" spans="1:10" x14ac:dyDescent="0.25">
      <c r="A28" s="2" t="s">
        <v>79</v>
      </c>
      <c r="B28" s="2" t="s">
        <v>101</v>
      </c>
      <c r="C28" s="2" t="s">
        <v>18</v>
      </c>
      <c r="D28" s="7">
        <f>InpActive!F19</f>
        <v>0</v>
      </c>
      <c r="E28" s="7">
        <f>InpActive!G19</f>
        <v>0</v>
      </c>
      <c r="F28" s="7">
        <f>InpActive!H19</f>
        <v>0</v>
      </c>
      <c r="G28" s="7">
        <f>InpActive!I19</f>
        <v>0</v>
      </c>
      <c r="H28" s="7">
        <f>InpActive!J19</f>
        <v>0</v>
      </c>
      <c r="I28" s="7">
        <f>InpActive!K19</f>
        <v>0</v>
      </c>
      <c r="J28" s="5"/>
    </row>
    <row r="29" spans="1:10" x14ac:dyDescent="0.25">
      <c r="A29" s="2" t="s">
        <v>19</v>
      </c>
      <c r="B29" s="2" t="s">
        <v>102</v>
      </c>
      <c r="C29" s="2" t="s">
        <v>18</v>
      </c>
      <c r="D29" s="7">
        <f>InpActive!F20</f>
        <v>2.6448869046049601E-2</v>
      </c>
      <c r="E29" s="7">
        <f>InpActive!G20</f>
        <v>2.6448869046049601E-2</v>
      </c>
      <c r="F29" s="7">
        <f>InpActive!H20</f>
        <v>2.6448869046049601E-2</v>
      </c>
      <c r="G29" s="7">
        <f>InpActive!I20</f>
        <v>2.6448869046049601E-2</v>
      </c>
      <c r="H29" s="7">
        <f>InpActive!J20</f>
        <v>2.6448869046049601E-2</v>
      </c>
      <c r="I29" s="7">
        <f>InpActive!K20</f>
        <v>2.6448869046049601E-2</v>
      </c>
      <c r="J29" s="5"/>
    </row>
    <row r="30" spans="1:10" x14ac:dyDescent="0.25">
      <c r="A30" s="2" t="s">
        <v>80</v>
      </c>
      <c r="B30" s="2" t="s">
        <v>103</v>
      </c>
      <c r="C30" s="2" t="s">
        <v>18</v>
      </c>
      <c r="D30" s="7">
        <f>InpActive!F21</f>
        <v>2.6448869046049601E-2</v>
      </c>
      <c r="E30" s="7">
        <f>InpActive!G21</f>
        <v>2.6448869046049601E-2</v>
      </c>
      <c r="F30" s="7">
        <f>InpActive!H21</f>
        <v>2.6448869046049601E-2</v>
      </c>
      <c r="G30" s="7">
        <f>InpActive!I21</f>
        <v>2.6448869046049601E-2</v>
      </c>
      <c r="H30" s="7">
        <f>InpActive!J21</f>
        <v>2.6448869046049601E-2</v>
      </c>
      <c r="I30" s="7">
        <f>InpActive!K21</f>
        <v>2.6448869046049601E-2</v>
      </c>
      <c r="J30" s="5"/>
    </row>
    <row r="31" spans="1:10" x14ac:dyDescent="0.25">
      <c r="A31" s="2" t="s">
        <v>81</v>
      </c>
      <c r="B31" s="2" t="s">
        <v>24</v>
      </c>
      <c r="C31" s="2" t="s">
        <v>25</v>
      </c>
      <c r="D31" s="1">
        <v>-3</v>
      </c>
      <c r="E31" s="1">
        <v>-2</v>
      </c>
      <c r="F31" s="1">
        <v>-1</v>
      </c>
      <c r="G31" s="1">
        <v>0</v>
      </c>
      <c r="H31" s="1">
        <v>1</v>
      </c>
      <c r="I31" s="1">
        <v>2</v>
      </c>
      <c r="J31" s="5"/>
    </row>
    <row r="32" spans="1:10" x14ac:dyDescent="0.25">
      <c r="A32" s="2" t="s">
        <v>82</v>
      </c>
      <c r="B32" s="23" t="s">
        <v>105</v>
      </c>
      <c r="C32" s="2" t="s">
        <v>28</v>
      </c>
      <c r="D32" s="8">
        <f xml:space="preserve"> (1 + D30) ^ (D31)</f>
        <v>0.92467270564462367</v>
      </c>
      <c r="E32" s="8">
        <f t="shared" ref="E32" si="15" xml:space="preserve"> (1 + E30) ^ (E31)</f>
        <v>0.94912925294667472</v>
      </c>
      <c r="F32" s="8">
        <f t="shared" ref="F32" si="16" xml:space="preserve"> (1 + F30) ^ (F31)</f>
        <v>0.97423264826563605</v>
      </c>
      <c r="G32" s="8">
        <f t="shared" ref="G32" si="17" xml:space="preserve"> (1 + G30) ^ (G31)</f>
        <v>1</v>
      </c>
      <c r="H32" s="8">
        <f t="shared" ref="H32" si="18" xml:space="preserve"> (1 + H30) ^ (H31)</f>
        <v>1.0264488690460496</v>
      </c>
      <c r="I32" s="8">
        <f t="shared" ref="I32" si="19" xml:space="preserve"> (1 + I30) ^ (I31)</f>
        <v>1.0535972807659142</v>
      </c>
      <c r="J32" s="5"/>
    </row>
    <row r="33" spans="1:10" x14ac:dyDescent="0.25">
      <c r="A33" s="2" t="s">
        <v>83</v>
      </c>
      <c r="B33" s="23" t="s">
        <v>106</v>
      </c>
      <c r="C33" s="2" t="s">
        <v>10</v>
      </c>
      <c r="D33" s="8">
        <f>D27 / D32</f>
        <v>0</v>
      </c>
      <c r="E33" s="8">
        <f t="shared" ref="E33:I33" si="20">E27 / E32</f>
        <v>0</v>
      </c>
      <c r="F33" s="8">
        <f t="shared" si="20"/>
        <v>0</v>
      </c>
      <c r="G33" s="8">
        <f t="shared" si="20"/>
        <v>0</v>
      </c>
      <c r="H33" s="8">
        <f t="shared" si="20"/>
        <v>0</v>
      </c>
      <c r="I33" s="8">
        <f t="shared" si="20"/>
        <v>0</v>
      </c>
      <c r="J33" s="5"/>
    </row>
    <row r="34" spans="1:10" x14ac:dyDescent="0.25">
      <c r="A34" s="2" t="s">
        <v>84</v>
      </c>
      <c r="B34" s="23" t="s">
        <v>107</v>
      </c>
      <c r="C34" s="2" t="s">
        <v>10</v>
      </c>
      <c r="D34" s="5"/>
      <c r="E34" s="5"/>
      <c r="F34" s="5"/>
      <c r="G34" s="5"/>
      <c r="H34" s="5"/>
      <c r="I34" s="5"/>
      <c r="J34" s="18">
        <f>-1 * SUM(D33:I33)</f>
        <v>0</v>
      </c>
    </row>
  </sheetData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1"/>
  <sheetViews>
    <sheetView topLeftCell="C1" zoomScaleNormal="100" workbookViewId="0">
      <selection activeCell="K9" sqref="K9"/>
    </sheetView>
  </sheetViews>
  <sheetFormatPr defaultColWidth="9" defaultRowHeight="12.5" x14ac:dyDescent="0.25"/>
  <cols>
    <col min="1" max="1" width="9" style="2"/>
    <col min="2" max="2" width="22.08203125" style="2" bestFit="1" customWidth="1"/>
    <col min="3" max="3" width="53.83203125" style="2" bestFit="1" customWidth="1"/>
    <col min="4" max="4" width="3.08203125" style="2" customWidth="1"/>
    <col min="5" max="5" width="14.25" style="2" bestFit="1" customWidth="1"/>
    <col min="6" max="11" width="10.58203125" style="2" customWidth="1"/>
    <col min="12" max="16384" width="9" style="2"/>
  </cols>
  <sheetData>
    <row r="1" spans="1:11" s="9" customFormat="1" x14ac:dyDescent="0.25">
      <c r="C1" s="9" t="s">
        <v>108</v>
      </c>
    </row>
    <row r="2" spans="1:11" s="9" customFormat="1" x14ac:dyDescent="0.25">
      <c r="A2" s="9" t="s">
        <v>52</v>
      </c>
      <c r="B2" s="9" t="s">
        <v>53</v>
      </c>
      <c r="C2" s="9" t="s">
        <v>54</v>
      </c>
      <c r="D2" s="9" t="s">
        <v>55</v>
      </c>
      <c r="E2" s="9" t="s">
        <v>56</v>
      </c>
      <c r="F2" s="9" t="s">
        <v>0</v>
      </c>
      <c r="G2" s="9" t="s">
        <v>1</v>
      </c>
      <c r="H2" s="9" t="s">
        <v>2</v>
      </c>
      <c r="I2" s="9" t="s">
        <v>3</v>
      </c>
      <c r="J2" s="9" t="s">
        <v>4</v>
      </c>
      <c r="K2" s="9" t="s">
        <v>5</v>
      </c>
    </row>
    <row r="4" spans="1:11" x14ac:dyDescent="0.25">
      <c r="B4" s="10" t="s">
        <v>57</v>
      </c>
      <c r="C4" s="11" t="s">
        <v>58</v>
      </c>
      <c r="D4" s="15" t="s">
        <v>10</v>
      </c>
      <c r="E4" s="13" t="s">
        <v>74</v>
      </c>
      <c r="F4" s="28">
        <f>Calc!D3</f>
        <v>1.4279999999999999</v>
      </c>
      <c r="G4" s="28"/>
      <c r="H4" s="28"/>
      <c r="I4" s="28"/>
      <c r="J4" s="28"/>
      <c r="K4" s="28"/>
    </row>
    <row r="5" spans="1:11" x14ac:dyDescent="0.25">
      <c r="B5" s="10" t="s">
        <v>59</v>
      </c>
      <c r="C5" s="11" t="s">
        <v>60</v>
      </c>
      <c r="D5" s="16" t="s">
        <v>13</v>
      </c>
      <c r="E5" s="13" t="s">
        <v>74</v>
      </c>
      <c r="F5" s="28">
        <f>Calc!D4</f>
        <v>1243.596</v>
      </c>
      <c r="G5" s="28">
        <f>Calc!E4</f>
        <v>1740</v>
      </c>
      <c r="H5" s="28">
        <f>Calc!F4</f>
        <v>721</v>
      </c>
      <c r="I5" s="28">
        <f>Calc!G4</f>
        <v>135.63800000000001</v>
      </c>
      <c r="J5" s="28">
        <f>Calc!H4</f>
        <v>232.01300000000001</v>
      </c>
      <c r="K5" s="28">
        <f>Calc!I4</f>
        <v>64.41</v>
      </c>
    </row>
    <row r="6" spans="1:11" x14ac:dyDescent="0.25">
      <c r="B6" s="10" t="s">
        <v>61</v>
      </c>
      <c r="C6" s="11" t="s">
        <v>62</v>
      </c>
      <c r="D6" s="15" t="s">
        <v>10</v>
      </c>
      <c r="E6" s="13" t="s">
        <v>74</v>
      </c>
      <c r="F6" s="28">
        <f>Calc!D14</f>
        <v>1.9970000000000001</v>
      </c>
      <c r="G6" s="28"/>
      <c r="H6" s="28"/>
      <c r="I6" s="28"/>
      <c r="J6" s="28"/>
      <c r="K6" s="28"/>
    </row>
    <row r="7" spans="1:11" x14ac:dyDescent="0.25">
      <c r="B7" s="10" t="s">
        <v>63</v>
      </c>
      <c r="C7" s="11" t="s">
        <v>64</v>
      </c>
      <c r="D7" s="16" t="s">
        <v>13</v>
      </c>
      <c r="E7" s="13" t="s">
        <v>74</v>
      </c>
      <c r="F7" s="28">
        <f>Calc!D15</f>
        <v>254.71199999999999</v>
      </c>
      <c r="G7" s="28">
        <f>Calc!E15</f>
        <v>400</v>
      </c>
      <c r="H7" s="28">
        <f>Calc!F15</f>
        <v>224</v>
      </c>
      <c r="I7" s="28">
        <f>Calc!G15</f>
        <v>110.977</v>
      </c>
      <c r="J7" s="28">
        <f>Calc!H15</f>
        <v>282.87200000000001</v>
      </c>
      <c r="K7" s="28">
        <f>Calc!I15</f>
        <v>648.26099999999997</v>
      </c>
    </row>
    <row r="8" spans="1:11" x14ac:dyDescent="0.25">
      <c r="B8" s="10" t="s">
        <v>65</v>
      </c>
      <c r="C8" s="11" t="s">
        <v>66</v>
      </c>
      <c r="D8" s="15" t="s">
        <v>10</v>
      </c>
      <c r="E8" s="13" t="s">
        <v>74</v>
      </c>
      <c r="F8" s="28"/>
      <c r="G8" s="28"/>
      <c r="H8" s="28"/>
      <c r="I8" s="28"/>
      <c r="J8" s="28"/>
      <c r="K8" s="28">
        <f>Calc!J12</f>
        <v>-1.4579596973277547</v>
      </c>
    </row>
    <row r="9" spans="1:11" x14ac:dyDescent="0.25">
      <c r="B9" s="10" t="s">
        <v>67</v>
      </c>
      <c r="C9" s="11" t="s">
        <v>68</v>
      </c>
      <c r="D9" s="15" t="s">
        <v>10</v>
      </c>
      <c r="E9" s="13" t="s">
        <v>74</v>
      </c>
      <c r="F9" s="29"/>
      <c r="G9" s="28"/>
      <c r="H9" s="28"/>
      <c r="I9" s="28"/>
      <c r="J9" s="28"/>
      <c r="K9" s="28">
        <f>Calc!J23</f>
        <v>0.22058581747295142</v>
      </c>
    </row>
    <row r="10" spans="1:11" s="9" customFormat="1" ht="14.5" x14ac:dyDescent="0.25">
      <c r="B10" s="12" t="s">
        <v>69</v>
      </c>
      <c r="C10" s="13" t="s">
        <v>70</v>
      </c>
      <c r="D10" s="17" t="s">
        <v>73</v>
      </c>
      <c r="E10" s="13" t="s">
        <v>74</v>
      </c>
      <c r="F10" s="24" t="str">
        <f t="shared" ref="F10:K10" ca="1" si="0">CONCATENATE("[…]", TEXT(NOW(),"dd/mm/yyy hh:mm:ss"))</f>
        <v>[…]13/07/2020 13:21:32</v>
      </c>
      <c r="G10" s="24" t="str">
        <f t="shared" ca="1" si="0"/>
        <v>[…]13/07/2020 13:21:32</v>
      </c>
      <c r="H10" s="24" t="str">
        <f t="shared" ca="1" si="0"/>
        <v>[…]13/07/2020 13:21:32</v>
      </c>
      <c r="I10" s="24" t="str">
        <f t="shared" ca="1" si="0"/>
        <v>[…]13/07/2020 13:21:32</v>
      </c>
      <c r="J10" s="24" t="str">
        <f t="shared" ca="1" si="0"/>
        <v>[…]13/07/2020 13:21:32</v>
      </c>
      <c r="K10" s="24" t="str">
        <f t="shared" ca="1" si="0"/>
        <v>[…]13/07/2020 13:21:32</v>
      </c>
    </row>
    <row r="11" spans="1:11" s="9" customFormat="1" x14ac:dyDescent="0.25">
      <c r="B11" s="12" t="s">
        <v>71</v>
      </c>
      <c r="C11" s="13" t="s">
        <v>72</v>
      </c>
      <c r="D11" s="17" t="s">
        <v>73</v>
      </c>
      <c r="E11" s="13" t="s">
        <v>74</v>
      </c>
      <c r="F11" s="14" t="e">
        <f t="shared" ref="F11:K11" ca="1" si="1">MID(CELL("filename",A1),SEARCH("[",CELL("filename",A1))+1,SEARCH(".",CELL("filename",A1))-1-SEARCH("[",CELL("filename",A1)))</f>
        <v>#VALUE!</v>
      </c>
      <c r="G11" s="14" t="e">
        <f t="shared" ca="1" si="1"/>
        <v>#VALUE!</v>
      </c>
      <c r="H11" s="14" t="e">
        <f t="shared" ca="1" si="1"/>
        <v>#VALUE!</v>
      </c>
      <c r="I11" s="14" t="e">
        <f t="shared" ca="1" si="1"/>
        <v>#VALUE!</v>
      </c>
      <c r="J11" s="14" t="e">
        <f t="shared" ca="1" si="1"/>
        <v>#VALUE!</v>
      </c>
      <c r="K11" s="14" t="e">
        <f t="shared" ca="1" si="1"/>
        <v>#VALUE!</v>
      </c>
    </row>
  </sheetData>
  <sheetProtection sort="0"/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Header>&amp;L&amp;F&amp;CSheet: &amp;A&amp;ROFFICIAL</oddHeader>
    <oddFooter>&amp;LPrinted on &amp;D at &amp;T&amp;CPage &amp;P of &amp;N&amp;ROfwat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A1DAC186594A4A980E955571A8D3BD" ma:contentTypeVersion="6" ma:contentTypeDescription="Create a new document." ma:contentTypeScope="" ma:versionID="e46e347cf6dd84c4977edafb05d24ebb">
  <xsd:schema xmlns:xsd="http://www.w3.org/2001/XMLSchema" xmlns:xs="http://www.w3.org/2001/XMLSchema" xmlns:p="http://schemas.microsoft.com/office/2006/metadata/properties" xmlns:ns2="17490577-141e-4985-ab75-9238cac3ca4f" xmlns:ns3="c09b8e3a-bf4a-484d-8f3b-07536f6a1cff" targetNamespace="http://schemas.microsoft.com/office/2006/metadata/properties" ma:root="true" ma:fieldsID="8242a1dcd7f5e9f229157d2610294b07" ns2:_="" ns3:_="">
    <xsd:import namespace="17490577-141e-4985-ab75-9238cac3ca4f"/>
    <xsd:import namespace="c09b8e3a-bf4a-484d-8f3b-07536f6a1c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490577-141e-4985-ab75-9238cac3ca4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b8e3a-bf4a-484d-8f3b-07536f6a1c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706BDA-A56B-4733-BDD2-34DB5B21E149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041cf9dd-099b-4ad4-95b1-eaa732a0ad40"/>
    <ds:schemaRef ds:uri="http://purl.org/dc/dcmitype/"/>
    <ds:schemaRef ds:uri="http://schemas.microsoft.com/office/2006/documentManagement/types"/>
    <ds:schemaRef ds:uri="64c4c8c9-7092-404a-9d86-dbd9cb4bc6ae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C462530-6B8C-481A-91DA-FF664C2AAD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23A828-83D7-4CC3-B19D-2237C1BB3B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Change Log</vt:lpstr>
      <vt:lpstr>F_Inputs</vt:lpstr>
      <vt:lpstr>InpOverride</vt:lpstr>
      <vt:lpstr>InpActive</vt:lpstr>
      <vt:lpstr>Calc</vt:lpstr>
      <vt:lpstr>F_Outputs</vt:lpstr>
      <vt:lpstr>InpActive!Print_Area</vt:lpstr>
      <vt:lpstr>InpOverride!Print_Area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2019-12-11T12:09:03Z</dcterms:created>
  <dcterms:modified xsi:type="dcterms:W3CDTF">2020-07-13T12:22:37Z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04dfc70-0289-4bbf-a1df-2e48919102f8_Enabled">
    <vt:lpwstr>True</vt:lpwstr>
  </property>
  <property fmtid="{D5CDD505-2E9C-101B-9397-08002B2CF9AE}" pid="3" name="MSIP_Label_d04dfc70-0289-4bbf-a1df-2e48919102f8_SiteId">
    <vt:lpwstr>92ebd22d-0a9c-4516-a68f-ba966853a8f3</vt:lpwstr>
  </property>
  <property fmtid="{D5CDD505-2E9C-101B-9397-08002B2CF9AE}" pid="4" name="MSIP_Label_d04dfc70-0289-4bbf-a1df-2e48919102f8_Owner">
    <vt:lpwstr>haddocks@yw.co.uk</vt:lpwstr>
  </property>
  <property fmtid="{D5CDD505-2E9C-101B-9397-08002B2CF9AE}" pid="5" name="MSIP_Label_d04dfc70-0289-4bbf-a1df-2e48919102f8_SetDate">
    <vt:lpwstr>2020-06-24T12:41:55.3279927Z</vt:lpwstr>
  </property>
  <property fmtid="{D5CDD505-2E9C-101B-9397-08002B2CF9AE}" pid="6" name="MSIP_Label_d04dfc70-0289-4bbf-a1df-2e48919102f8_Name">
    <vt:lpwstr>Private</vt:lpwstr>
  </property>
  <property fmtid="{D5CDD505-2E9C-101B-9397-08002B2CF9AE}" pid="7" name="MSIP_Label_d04dfc70-0289-4bbf-a1df-2e48919102f8_Application">
    <vt:lpwstr>Microsoft Azure Information Protection</vt:lpwstr>
  </property>
  <property fmtid="{D5CDD505-2E9C-101B-9397-08002B2CF9AE}" pid="8" name="MSIP_Label_d04dfc70-0289-4bbf-a1df-2e48919102f8_ActionId">
    <vt:lpwstr>1667bc55-acdf-466f-ac19-3420134adb23</vt:lpwstr>
  </property>
  <property fmtid="{D5CDD505-2E9C-101B-9397-08002B2CF9AE}" pid="9" name="MSIP_Label_d04dfc70-0289-4bbf-a1df-2e48919102f8_Extended_MSFT_Method">
    <vt:lpwstr>Manual</vt:lpwstr>
  </property>
  <property fmtid="{D5CDD505-2E9C-101B-9397-08002B2CF9AE}" pid="10" name="Sensitivity">
    <vt:lpwstr>Private</vt:lpwstr>
  </property>
  <property fmtid="{D5CDD505-2E9C-101B-9397-08002B2CF9AE}" pid="11" name="ContentTypeId">
    <vt:lpwstr>0x01010005A1DAC186594A4A980E955571A8D3BD</vt:lpwstr>
  </property>
</Properties>
</file>