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ewandow\Desktop\Reports\"/>
    </mc:Choice>
  </mc:AlternateContent>
  <xr:revisionPtr revIDLastSave="0" documentId="8_{1ED4CAEE-1476-4675-B7C8-0BE521E738A2}" xr6:coauthVersionLast="41" xr6:coauthVersionMax="41" xr10:uidLastSave="{00000000-0000-0000-0000-000000000000}"/>
  <bookViews>
    <workbookView xWindow="3465" yWindow="3465" windowWidth="21600" windowHeight="11325" xr2:uid="{00000000-000D-0000-FFFF-FFFF00000000}"/>
  </bookViews>
  <sheets>
    <sheet name="Average" sheetId="5" r:id="rId1"/>
    <sheet name="2015-16" sheetId="2" r:id="rId2"/>
    <sheet name="2016-17" sheetId="3" r:id="rId3"/>
    <sheet name="2017-18" sheetId="4" r:id="rId4"/>
    <sheet name="RPI Indice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5" l="1"/>
  <c r="K20" i="5" l="1"/>
  <c r="K1" i="2" l="1"/>
  <c r="L45" i="5"/>
  <c r="L44" i="5"/>
  <c r="L28" i="5"/>
  <c r="L27" i="5"/>
  <c r="L26" i="5"/>
  <c r="K19" i="5"/>
  <c r="L20" i="5"/>
  <c r="L19" i="5"/>
  <c r="L18" i="5"/>
  <c r="L17" i="5"/>
  <c r="L16" i="5"/>
  <c r="H12" i="5"/>
  <c r="F12" i="5"/>
  <c r="F10" i="5"/>
  <c r="F9" i="5"/>
  <c r="L46" i="4"/>
  <c r="F46" i="4"/>
  <c r="L46" i="3"/>
  <c r="F46" i="3"/>
  <c r="L46" i="2"/>
  <c r="F46" i="2"/>
  <c r="K1" i="4" l="1"/>
  <c r="K1" i="3"/>
  <c r="L46" i="5" l="1"/>
  <c r="F11" i="5"/>
  <c r="J44" i="5" l="1"/>
  <c r="J46" i="5" s="1"/>
  <c r="J37" i="5" s="1"/>
  <c r="L37" i="5"/>
  <c r="K45" i="5"/>
  <c r="H45" i="5"/>
  <c r="K44" i="5"/>
  <c r="H44" i="5"/>
  <c r="H46" i="5" s="1"/>
  <c r="F37" i="5"/>
  <c r="L29" i="5"/>
  <c r="J29" i="5"/>
  <c r="F29" i="5"/>
  <c r="K28" i="5"/>
  <c r="H28" i="5"/>
  <c r="K27" i="5"/>
  <c r="H27" i="5"/>
  <c r="K26" i="5"/>
  <c r="H26" i="5"/>
  <c r="F22" i="5"/>
  <c r="H20" i="5"/>
  <c r="H19" i="5"/>
  <c r="K18" i="5"/>
  <c r="H18" i="5"/>
  <c r="K17" i="5"/>
  <c r="H17" i="5"/>
  <c r="K16" i="5"/>
  <c r="H16" i="5"/>
  <c r="G12" i="5"/>
  <c r="B12" i="5"/>
  <c r="B16" i="5" s="1"/>
  <c r="H10" i="5"/>
  <c r="H9" i="5"/>
  <c r="F33" i="4"/>
  <c r="J33" i="4" s="1"/>
  <c r="F33" i="3"/>
  <c r="G33" i="3" s="1"/>
  <c r="L37" i="4"/>
  <c r="K45" i="4"/>
  <c r="H45" i="4"/>
  <c r="K44" i="4"/>
  <c r="H44" i="4"/>
  <c r="F37" i="4"/>
  <c r="G33" i="4"/>
  <c r="L29" i="4"/>
  <c r="J29" i="4"/>
  <c r="F29" i="4"/>
  <c r="K28" i="4"/>
  <c r="H28" i="4"/>
  <c r="K27" i="4"/>
  <c r="H27" i="4"/>
  <c r="K26" i="4"/>
  <c r="H26" i="4"/>
  <c r="H20" i="4"/>
  <c r="H19" i="4"/>
  <c r="K18" i="4"/>
  <c r="H18" i="4"/>
  <c r="K17" i="4"/>
  <c r="H17" i="4"/>
  <c r="K16" i="4"/>
  <c r="H16" i="4"/>
  <c r="G12" i="4"/>
  <c r="G19" i="4" s="1"/>
  <c r="B12" i="4"/>
  <c r="B16" i="4" s="1"/>
  <c r="F11" i="4"/>
  <c r="F22" i="4" s="1"/>
  <c r="F31" i="4" s="1"/>
  <c r="J10" i="4"/>
  <c r="H10" i="4"/>
  <c r="J9" i="4"/>
  <c r="H9" i="4"/>
  <c r="L9" i="4" s="1"/>
  <c r="L37" i="2"/>
  <c r="K45" i="2"/>
  <c r="H45" i="2"/>
  <c r="K44" i="2"/>
  <c r="H44" i="2"/>
  <c r="F37" i="2"/>
  <c r="J44" i="2" s="1"/>
  <c r="J33" i="2"/>
  <c r="F33" i="2"/>
  <c r="G33" i="2" s="1"/>
  <c r="H33" i="2" s="1"/>
  <c r="L33" i="2" s="1"/>
  <c r="L29" i="2"/>
  <c r="J29" i="2"/>
  <c r="F29" i="2"/>
  <c r="K28" i="2"/>
  <c r="H28" i="2"/>
  <c r="K27" i="2"/>
  <c r="H27" i="2"/>
  <c r="K26" i="2"/>
  <c r="H26" i="2"/>
  <c r="H20" i="2"/>
  <c r="H19" i="2"/>
  <c r="K18" i="2"/>
  <c r="H18" i="2"/>
  <c r="K17" i="2"/>
  <c r="H17" i="2"/>
  <c r="K16" i="2"/>
  <c r="H16" i="2"/>
  <c r="G12" i="2"/>
  <c r="B12" i="2"/>
  <c r="B16" i="2" s="1"/>
  <c r="F11" i="2"/>
  <c r="F22" i="2" s="1"/>
  <c r="J10" i="2"/>
  <c r="H10" i="2"/>
  <c r="L10" i="2" s="1"/>
  <c r="J9" i="2"/>
  <c r="H9" i="2"/>
  <c r="F37" i="3"/>
  <c r="J44" i="3" s="1"/>
  <c r="J46" i="3" s="1"/>
  <c r="J37" i="3" s="1"/>
  <c r="H9" i="3"/>
  <c r="L9" i="3" s="1"/>
  <c r="K9" i="3" s="1"/>
  <c r="G9" i="3" s="1"/>
  <c r="J9" i="3"/>
  <c r="H10" i="3"/>
  <c r="J10" i="3"/>
  <c r="F11" i="3"/>
  <c r="F22" i="3" s="1"/>
  <c r="B12" i="3"/>
  <c r="B16" i="3" s="1"/>
  <c r="G12" i="3"/>
  <c r="G19" i="3" s="1"/>
  <c r="H16" i="3"/>
  <c r="K16" i="3"/>
  <c r="G16" i="3" s="1"/>
  <c r="H17" i="3"/>
  <c r="K17" i="3"/>
  <c r="H18" i="3"/>
  <c r="K18" i="3"/>
  <c r="H19" i="3"/>
  <c r="H20" i="3"/>
  <c r="G20" i="3"/>
  <c r="H26" i="3"/>
  <c r="K26" i="3"/>
  <c r="H27" i="3"/>
  <c r="K27" i="3"/>
  <c r="G27" i="3" s="1"/>
  <c r="H28" i="3"/>
  <c r="K28" i="3"/>
  <c r="F29" i="3"/>
  <c r="J29" i="3"/>
  <c r="L29" i="3"/>
  <c r="H44" i="3"/>
  <c r="K44" i="3"/>
  <c r="G44" i="3" s="1"/>
  <c r="H45" i="3"/>
  <c r="K45" i="3"/>
  <c r="G45" i="3" s="1"/>
  <c r="L37" i="3"/>
  <c r="J33" i="3" l="1"/>
  <c r="F35" i="4"/>
  <c r="K46" i="2"/>
  <c r="K37" i="2" s="1"/>
  <c r="J44" i="4"/>
  <c r="J46" i="4" s="1"/>
  <c r="J37" i="4" s="1"/>
  <c r="F31" i="3"/>
  <c r="F35" i="3" s="1"/>
  <c r="G17" i="3"/>
  <c r="H11" i="3"/>
  <c r="H22" i="3" s="1"/>
  <c r="G16" i="2"/>
  <c r="G18" i="2"/>
  <c r="K29" i="2"/>
  <c r="F33" i="5"/>
  <c r="H46" i="2"/>
  <c r="H11" i="4"/>
  <c r="H22" i="4" s="1"/>
  <c r="F39" i="4"/>
  <c r="G20" i="4"/>
  <c r="G16" i="4"/>
  <c r="H29" i="3"/>
  <c r="G26" i="3"/>
  <c r="G18" i="3"/>
  <c r="G17" i="2"/>
  <c r="J10" i="5"/>
  <c r="J46" i="2"/>
  <c r="J35" i="2" s="1"/>
  <c r="G28" i="5"/>
  <c r="H29" i="4"/>
  <c r="K29" i="4"/>
  <c r="K46" i="4"/>
  <c r="K37" i="4" s="1"/>
  <c r="J11" i="4"/>
  <c r="J22" i="4" s="1"/>
  <c r="J9" i="5"/>
  <c r="G27" i="4"/>
  <c r="H46" i="4"/>
  <c r="H37" i="4" s="1"/>
  <c r="G17" i="4"/>
  <c r="G18" i="4"/>
  <c r="K33" i="4"/>
  <c r="G45" i="4"/>
  <c r="H37" i="5"/>
  <c r="J11" i="3"/>
  <c r="J22" i="3" s="1"/>
  <c r="J31" i="3" s="1"/>
  <c r="K46" i="5"/>
  <c r="K37" i="5" s="1"/>
  <c r="G46" i="3"/>
  <c r="G37" i="3" s="1"/>
  <c r="K46" i="3"/>
  <c r="K37" i="3" s="1"/>
  <c r="H46" i="3"/>
  <c r="H37" i="3" s="1"/>
  <c r="K29" i="3"/>
  <c r="F39" i="3"/>
  <c r="K10" i="2"/>
  <c r="G10" i="2" s="1"/>
  <c r="J11" i="2"/>
  <c r="J22" i="2" s="1"/>
  <c r="G44" i="2"/>
  <c r="G26" i="2"/>
  <c r="G27" i="2"/>
  <c r="H11" i="2"/>
  <c r="H22" i="2" s="1"/>
  <c r="H29" i="2"/>
  <c r="H11" i="5"/>
  <c r="H22" i="5" s="1"/>
  <c r="H29" i="5"/>
  <c r="G20" i="2"/>
  <c r="G28" i="2"/>
  <c r="H37" i="2"/>
  <c r="F31" i="2"/>
  <c r="F35" i="2" s="1"/>
  <c r="F39" i="2" s="1"/>
  <c r="F31" i="5"/>
  <c r="G44" i="5"/>
  <c r="G46" i="5" s="1"/>
  <c r="G45" i="5"/>
  <c r="G16" i="5"/>
  <c r="G20" i="5"/>
  <c r="G26" i="5"/>
  <c r="G19" i="5"/>
  <c r="G17" i="5"/>
  <c r="G27" i="5"/>
  <c r="J33" i="5"/>
  <c r="K29" i="5"/>
  <c r="G18" i="5"/>
  <c r="G33" i="5"/>
  <c r="J31" i="4"/>
  <c r="J35" i="4" s="1"/>
  <c r="L10" i="4"/>
  <c r="G28" i="4"/>
  <c r="H33" i="4"/>
  <c r="L33" i="4" s="1"/>
  <c r="K9" i="4"/>
  <c r="G26" i="4"/>
  <c r="G44" i="4"/>
  <c r="J31" i="2"/>
  <c r="G45" i="2"/>
  <c r="L9" i="2"/>
  <c r="L9" i="5" s="1"/>
  <c r="G19" i="2"/>
  <c r="K33" i="2"/>
  <c r="K33" i="3"/>
  <c r="H33" i="3"/>
  <c r="L33" i="3" s="1"/>
  <c r="G28" i="3"/>
  <c r="G29" i="3" s="1"/>
  <c r="L10" i="3"/>
  <c r="F35" i="5" l="1"/>
  <c r="F39" i="5" s="1"/>
  <c r="J35" i="3"/>
  <c r="J39" i="3" s="1"/>
  <c r="H31" i="4"/>
  <c r="H35" i="4" s="1"/>
  <c r="H39" i="4" s="1"/>
  <c r="H31" i="3"/>
  <c r="H31" i="2"/>
  <c r="H35" i="2" s="1"/>
  <c r="G29" i="2"/>
  <c r="J11" i="5"/>
  <c r="J22" i="5" s="1"/>
  <c r="J31" i="5" s="1"/>
  <c r="J35" i="5" s="1"/>
  <c r="J39" i="5" s="1"/>
  <c r="J39" i="4"/>
  <c r="G46" i="2"/>
  <c r="G37" i="2" s="1"/>
  <c r="J37" i="2"/>
  <c r="J39" i="2" s="1"/>
  <c r="G29" i="4"/>
  <c r="G46" i="4"/>
  <c r="G37" i="4" s="1"/>
  <c r="K10" i="4"/>
  <c r="G10" i="4" s="1"/>
  <c r="L10" i="5"/>
  <c r="K10" i="5" s="1"/>
  <c r="G10" i="5" s="1"/>
  <c r="H31" i="5"/>
  <c r="G37" i="5"/>
  <c r="H39" i="2"/>
  <c r="K9" i="5"/>
  <c r="G29" i="5"/>
  <c r="H33" i="5"/>
  <c r="L33" i="5" s="1"/>
  <c r="K33" i="5"/>
  <c r="G9" i="4"/>
  <c r="G11" i="4" s="1"/>
  <c r="G22" i="4" s="1"/>
  <c r="G31" i="4" s="1"/>
  <c r="G35" i="4" s="1"/>
  <c r="L11" i="4"/>
  <c r="L22" i="4" s="1"/>
  <c r="L31" i="4" s="1"/>
  <c r="L35" i="4" s="1"/>
  <c r="L39" i="4" s="1"/>
  <c r="K9" i="2"/>
  <c r="L11" i="2"/>
  <c r="L22" i="2" s="1"/>
  <c r="L31" i="2" s="1"/>
  <c r="L35" i="2" s="1"/>
  <c r="L39" i="2" s="1"/>
  <c r="L11" i="3"/>
  <c r="L22" i="3" s="1"/>
  <c r="L31" i="3" s="1"/>
  <c r="L35" i="3" s="1"/>
  <c r="L39" i="3" s="1"/>
  <c r="K10" i="3"/>
  <c r="H35" i="3"/>
  <c r="H39" i="3" s="1"/>
  <c r="K11" i="4" l="1"/>
  <c r="K22" i="4" s="1"/>
  <c r="K31" i="4" s="1"/>
  <c r="K35" i="4" s="1"/>
  <c r="K39" i="4" s="1"/>
  <c r="G39" i="4"/>
  <c r="L11" i="5"/>
  <c r="L22" i="5" s="1"/>
  <c r="L31" i="5" s="1"/>
  <c r="L35" i="5" s="1"/>
  <c r="L39" i="5" s="1"/>
  <c r="K11" i="5"/>
  <c r="K22" i="5" s="1"/>
  <c r="K31" i="5" s="1"/>
  <c r="K35" i="5" s="1"/>
  <c r="K39" i="5" s="1"/>
  <c r="H35" i="5"/>
  <c r="H39" i="5" s="1"/>
  <c r="G9" i="5"/>
  <c r="G11" i="5" s="1"/>
  <c r="G22" i="5" s="1"/>
  <c r="G31" i="5" s="1"/>
  <c r="G35" i="5" s="1"/>
  <c r="G39" i="5" s="1"/>
  <c r="K11" i="2"/>
  <c r="K22" i="2" s="1"/>
  <c r="K31" i="2" s="1"/>
  <c r="K35" i="2" s="1"/>
  <c r="K39" i="2" s="1"/>
  <c r="G9" i="2"/>
  <c r="G11" i="2" s="1"/>
  <c r="G22" i="2" s="1"/>
  <c r="G31" i="2" s="1"/>
  <c r="G35" i="2" s="1"/>
  <c r="G39" i="2" s="1"/>
  <c r="G10" i="3"/>
  <c r="G11" i="3" s="1"/>
  <c r="G22" i="3" s="1"/>
  <c r="G31" i="3" s="1"/>
  <c r="G35" i="3" s="1"/>
  <c r="G39" i="3" s="1"/>
  <c r="K11" i="3"/>
  <c r="K22" i="3" s="1"/>
  <c r="K31" i="3" s="1"/>
  <c r="K35" i="3" s="1"/>
  <c r="K39" i="3" s="1"/>
</calcChain>
</file>

<file path=xl/sharedStrings.xml><?xml version="1.0" encoding="utf-8"?>
<sst xmlns="http://schemas.openxmlformats.org/spreadsheetml/2006/main" count="289" uniqueCount="54">
  <si>
    <t>RPI Indices</t>
  </si>
  <si>
    <t>RPI</t>
  </si>
  <si>
    <t>Year end RPI</t>
  </si>
  <si>
    <t>Average RPI</t>
  </si>
  <si>
    <t>1F - Financial Flows</t>
  </si>
  <si>
    <t>For the 12 months ended 31 March 2016</t>
  </si>
  <si>
    <t>(Price Base - 2012-13 RPI Average)</t>
  </si>
  <si>
    <t>%</t>
  </si>
  <si>
    <t>£</t>
  </si>
  <si>
    <t>Line description</t>
  </si>
  <si>
    <t>Units</t>
  </si>
  <si>
    <t>DPs</t>
  </si>
  <si>
    <t>Notional returns and notional regulatory equity</t>
  </si>
  <si>
    <t>Actual returns and notional regulatory equity</t>
  </si>
  <si>
    <t>Actual returns and actual regulatory equity</t>
  </si>
  <si>
    <t>A</t>
  </si>
  <si>
    <t>1a</t>
  </si>
  <si>
    <t>1b</t>
  </si>
  <si>
    <t>B</t>
  </si>
  <si>
    <t>Financing</t>
  </si>
  <si>
    <t>Gearing</t>
  </si>
  <si>
    <t>Variance in corporation tax</t>
  </si>
  <si>
    <t>Group relief</t>
  </si>
  <si>
    <t>Cost of debt</t>
  </si>
  <si>
    <t>Hedging instruments</t>
  </si>
  <si>
    <t>Sub total</t>
  </si>
  <si>
    <t>C</t>
  </si>
  <si>
    <t>Operational Performance</t>
  </si>
  <si>
    <t>Totex out / (under) performance</t>
  </si>
  <si>
    <t>ODI out / (under) performance</t>
  </si>
  <si>
    <t>Retail out / (under) performance</t>
  </si>
  <si>
    <t>Sub Total</t>
  </si>
  <si>
    <t>Total earnings</t>
  </si>
  <si>
    <t>RCV growth</t>
  </si>
  <si>
    <t>Total shareholder return</t>
  </si>
  <si>
    <t>Net dividend</t>
  </si>
  <si>
    <t>Retained Value</t>
  </si>
  <si>
    <t>D</t>
  </si>
  <si>
    <t>Dividends reconciliation</t>
  </si>
  <si>
    <t>Gross Dividend</t>
  </si>
  <si>
    <t>Interest Receivable on Intercompany loans</t>
  </si>
  <si>
    <t>Input Cell</t>
  </si>
  <si>
    <t>Calculated cell using the data in the 'RPI Indices' tab</t>
  </si>
  <si>
    <t>Linked or self calculating cells</t>
  </si>
  <si>
    <t>Totals</t>
  </si>
  <si>
    <t>For the 12 months ended 31 March 2017</t>
  </si>
  <si>
    <t>For the 12 months ended 31 March 2018</t>
  </si>
  <si>
    <t>Return on regulatory equity</t>
  </si>
  <si>
    <t>Actual performance adjustment  2010-2015</t>
  </si>
  <si>
    <t>Adjusted Return on regulatory equity</t>
  </si>
  <si>
    <t>Average for AMP6</t>
  </si>
  <si>
    <t>Regulatory equity base</t>
  </si>
  <si>
    <t>Calculated Average values from Input Sheets</t>
  </si>
  <si>
    <t>Yorkshire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</si>
</sst>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.0_-;\-* #,##0.0_-;_-* &quot;-&quot;??_-;_-@_-"/>
    <numFmt numFmtId="166" formatCode="0.0"/>
    <numFmt numFmtId="167" formatCode="_-* #,##0_-;\-* #,##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5"/>
      <color theme="0"/>
      <name val="Franklin Gothic Demi"/>
      <family val="2"/>
    </font>
    <font>
      <sz val="10"/>
      <color theme="1"/>
      <name val="Arial"/>
      <family val="2"/>
    </font>
    <font>
      <b/>
      <sz val="10"/>
      <color rgb="FF0078C9"/>
      <name val="Franklin Gothic Demi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0DC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rgb="FF857362"/>
      </left>
      <right/>
      <top style="medium">
        <color rgb="FF857362"/>
      </top>
      <bottom/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/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/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/>
      <top/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/>
      <bottom style="thin">
        <color rgb="FF857362"/>
      </bottom>
      <diagonal/>
    </border>
    <border>
      <left style="medium">
        <color rgb="FF857362"/>
      </left>
      <right/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/>
      <diagonal/>
    </border>
    <border>
      <left style="medium">
        <color rgb="FF857362"/>
      </left>
      <right/>
      <top style="thin">
        <color rgb="FF857362"/>
      </top>
      <bottom/>
      <diagonal/>
    </border>
    <border>
      <left style="thin">
        <color rgb="FF857362"/>
      </left>
      <right style="medium">
        <color rgb="FF857362"/>
      </right>
      <top style="thin">
        <color rgb="FF857362"/>
      </top>
      <bottom/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/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rgb="FF8573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theme="2" tint="-0.499984740745262"/>
      </top>
      <bottom/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/>
      <bottom style="medium">
        <color theme="2" tint="-0.4999847407452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/>
      <diagonal/>
    </border>
    <border>
      <left style="thin">
        <color rgb="FF857362"/>
      </left>
      <right/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/>
      <diagonal/>
    </border>
    <border>
      <left style="thin">
        <color rgb="FF857362"/>
      </left>
      <right style="thin">
        <color rgb="FF857362"/>
      </right>
      <top style="medium">
        <color rgb="FF857362"/>
      </top>
      <bottom/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/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/>
      <bottom/>
      <diagonal/>
    </border>
    <border>
      <left style="thin">
        <color rgb="FF857362"/>
      </left>
      <right style="thin">
        <color rgb="FF857362"/>
      </right>
      <top/>
      <bottom/>
      <diagonal/>
    </border>
    <border>
      <left style="thin">
        <color rgb="FF857362"/>
      </left>
      <right/>
      <top/>
      <bottom/>
      <diagonal/>
    </border>
    <border>
      <left style="thin">
        <color rgb="FF857362"/>
      </left>
      <right/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/>
      <top/>
      <bottom/>
      <diagonal/>
    </border>
    <border>
      <left/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/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/>
      <diagonal/>
    </border>
    <border>
      <left style="thin">
        <color rgb="FF857362"/>
      </left>
      <right/>
      <top style="thin">
        <color rgb="FF857362"/>
      </top>
      <bottom/>
      <diagonal/>
    </border>
    <border>
      <left/>
      <right style="medium">
        <color rgb="FF857362"/>
      </right>
      <top style="thin">
        <color rgb="FF857362"/>
      </top>
      <bottom/>
      <diagonal/>
    </border>
    <border>
      <left style="medium">
        <color rgb="FF857362"/>
      </left>
      <right/>
      <top style="thin">
        <color rgb="FF857362"/>
      </top>
      <bottom style="medium">
        <color rgb="FF857362"/>
      </bottom>
      <diagonal/>
    </border>
    <border>
      <left/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/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/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/>
      <bottom style="medium">
        <color rgb="FF857362"/>
      </bottom>
      <diagonal/>
    </border>
    <border>
      <left/>
      <right style="thin">
        <color rgb="FF857362"/>
      </right>
      <top style="medium">
        <color rgb="FF857362"/>
      </top>
      <bottom/>
      <diagonal/>
    </border>
    <border>
      <left style="medium">
        <color rgb="FF857362"/>
      </left>
      <right/>
      <top/>
      <bottom style="medium">
        <color rgb="FF857362"/>
      </bottom>
      <diagonal/>
    </border>
    <border>
      <left/>
      <right style="thin">
        <color rgb="FF857362"/>
      </right>
      <top/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/>
      <right/>
      <top style="medium">
        <color rgb="FF857362"/>
      </top>
      <bottom/>
      <diagonal/>
    </border>
    <border>
      <left/>
      <right/>
      <top style="thin">
        <color rgb="FF857362"/>
      </top>
      <bottom style="thin">
        <color rgb="FF8573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3" fillId="2" borderId="1" xfId="3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 wrapText="1"/>
    </xf>
    <xf numFmtId="164" fontId="4" fillId="0" borderId="0" xfId="3" applyNumberFormat="1" applyFont="1" applyFill="1" applyBorder="1" applyAlignment="1" applyProtection="1">
      <alignment vertical="center"/>
    </xf>
    <xf numFmtId="0" fontId="1" fillId="0" borderId="0" xfId="3" applyAlignment="1" applyProtection="1">
      <alignment vertical="center"/>
    </xf>
    <xf numFmtId="0" fontId="4" fillId="0" borderId="3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center" vertical="center"/>
    </xf>
    <xf numFmtId="165" fontId="4" fillId="4" borderId="7" xfId="1" applyNumberFormat="1" applyFont="1" applyFill="1" applyBorder="1" applyAlignment="1" applyProtection="1">
      <alignment vertical="center"/>
    </xf>
    <xf numFmtId="165" fontId="4" fillId="4" borderId="8" xfId="1" applyNumberFormat="1" applyFont="1" applyFill="1" applyBorder="1" applyAlignment="1" applyProtection="1">
      <alignment vertical="center"/>
    </xf>
    <xf numFmtId="165" fontId="4" fillId="4" borderId="9" xfId="1" applyNumberFormat="1" applyFont="1" applyFill="1" applyBorder="1" applyAlignment="1" applyProtection="1">
      <alignment vertical="center"/>
    </xf>
    <xf numFmtId="165" fontId="4" fillId="4" borderId="10" xfId="1" applyNumberFormat="1" applyFont="1" applyFill="1" applyBorder="1" applyAlignment="1" applyProtection="1">
      <alignment vertical="center"/>
    </xf>
    <xf numFmtId="0" fontId="4" fillId="0" borderId="11" xfId="3" applyFont="1" applyBorder="1" applyAlignment="1" applyProtection="1">
      <alignment horizontal="center" vertical="center"/>
    </xf>
    <xf numFmtId="165" fontId="4" fillId="4" borderId="12" xfId="1" applyNumberFormat="1" applyFont="1" applyFill="1" applyBorder="1" applyAlignment="1" applyProtection="1">
      <alignment vertical="center"/>
    </xf>
    <xf numFmtId="165" fontId="4" fillId="4" borderId="13" xfId="1" applyNumberFormat="1" applyFont="1" applyFill="1" applyBorder="1" applyAlignment="1" applyProtection="1">
      <alignment vertical="center"/>
    </xf>
    <xf numFmtId="0" fontId="4" fillId="0" borderId="14" xfId="3" applyFont="1" applyBorder="1" applyAlignment="1" applyProtection="1">
      <alignment horizontal="center" vertical="center"/>
    </xf>
    <xf numFmtId="165" fontId="4" fillId="4" borderId="15" xfId="1" applyNumberFormat="1" applyFont="1" applyFill="1" applyBorder="1" applyAlignment="1" applyProtection="1">
      <alignment vertical="center"/>
    </xf>
    <xf numFmtId="0" fontId="4" fillId="0" borderId="16" xfId="3" applyFont="1" applyBorder="1" applyAlignment="1" applyProtection="1">
      <alignment horizontal="center" vertical="center"/>
    </xf>
    <xf numFmtId="165" fontId="4" fillId="4" borderId="17" xfId="1" applyNumberFormat="1" applyFont="1" applyFill="1" applyBorder="1" applyAlignment="1" applyProtection="1">
      <alignment vertical="center"/>
    </xf>
    <xf numFmtId="165" fontId="4" fillId="4" borderId="18" xfId="1" applyNumberFormat="1" applyFont="1" applyFill="1" applyBorder="1" applyAlignment="1" applyProtection="1">
      <alignment vertical="center"/>
    </xf>
    <xf numFmtId="0" fontId="5" fillId="5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1" fillId="0" borderId="0" xfId="3" applyFill="1" applyBorder="1" applyAlignment="1" applyProtection="1">
      <alignment vertical="center"/>
    </xf>
    <xf numFmtId="0" fontId="1" fillId="0" borderId="0" xfId="3" applyFill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2" borderId="27" xfId="3" applyFont="1" applyFill="1" applyBorder="1" applyAlignment="1" applyProtection="1">
      <alignment vertical="center"/>
    </xf>
    <xf numFmtId="0" fontId="4" fillId="0" borderId="22" xfId="3" applyFont="1" applyBorder="1" applyAlignment="1" applyProtection="1">
      <alignment horizontal="center" vertical="center"/>
    </xf>
    <xf numFmtId="0" fontId="6" fillId="0" borderId="23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horizontal="center" vertical="center"/>
    </xf>
    <xf numFmtId="0" fontId="8" fillId="0" borderId="28" xfId="3" applyFont="1" applyBorder="1" applyAlignment="1" applyProtection="1">
      <alignment horizontal="center" vertical="center"/>
    </xf>
    <xf numFmtId="10" fontId="4" fillId="3" borderId="22" xfId="2" applyNumberFormat="1" applyFont="1" applyFill="1" applyBorder="1" applyAlignment="1" applyProtection="1">
      <alignment vertical="center"/>
      <protection locked="0"/>
    </xf>
    <xf numFmtId="10" fontId="4" fillId="4" borderId="23" xfId="2" applyNumberFormat="1" applyFont="1" applyFill="1" applyBorder="1" applyAlignment="1" applyProtection="1">
      <alignment vertical="center"/>
    </xf>
    <xf numFmtId="10" fontId="4" fillId="4" borderId="5" xfId="2" applyNumberFormat="1" applyFont="1" applyFill="1" applyBorder="1" applyAlignment="1" applyProtection="1">
      <alignment vertical="center"/>
    </xf>
    <xf numFmtId="166" fontId="4" fillId="4" borderId="29" xfId="2" applyNumberFormat="1" applyFont="1" applyFill="1" applyBorder="1" applyAlignment="1" applyProtection="1">
      <alignment vertical="center"/>
    </xf>
    <xf numFmtId="166" fontId="4" fillId="4" borderId="30" xfId="2" applyNumberFormat="1" applyFont="1" applyFill="1" applyBorder="1" applyAlignment="1" applyProtection="1">
      <alignment vertical="center"/>
    </xf>
    <xf numFmtId="166" fontId="4" fillId="4" borderId="27" xfId="2" applyNumberFormat="1" applyFont="1" applyFill="1" applyBorder="1" applyAlignment="1" applyProtection="1">
      <alignment vertical="center"/>
    </xf>
    <xf numFmtId="0" fontId="6" fillId="0" borderId="31" xfId="3" applyFont="1" applyBorder="1" applyAlignment="1" applyProtection="1">
      <alignment vertical="center"/>
    </xf>
    <xf numFmtId="0" fontId="8" fillId="0" borderId="31" xfId="3" applyFont="1" applyBorder="1" applyAlignment="1" applyProtection="1">
      <alignment horizontal="center" vertical="center"/>
    </xf>
    <xf numFmtId="0" fontId="8" fillId="0" borderId="10" xfId="3" applyFont="1" applyBorder="1" applyAlignment="1" applyProtection="1">
      <alignment horizontal="center" vertical="center"/>
    </xf>
    <xf numFmtId="10" fontId="4" fillId="3" borderId="9" xfId="2" applyNumberFormat="1" applyFont="1" applyFill="1" applyBorder="1" applyAlignment="1" applyProtection="1">
      <alignment vertical="center"/>
      <protection locked="0"/>
    </xf>
    <xf numFmtId="10" fontId="4" fillId="4" borderId="32" xfId="2" applyNumberFormat="1" applyFont="1" applyFill="1" applyBorder="1" applyAlignment="1" applyProtection="1">
      <alignment vertical="center"/>
    </xf>
    <xf numFmtId="10" fontId="4" fillId="4" borderId="10" xfId="2" applyNumberFormat="1" applyFont="1" applyFill="1" applyBorder="1" applyAlignment="1" applyProtection="1">
      <alignment vertical="center"/>
    </xf>
    <xf numFmtId="166" fontId="4" fillId="4" borderId="6" xfId="2" applyNumberFormat="1" applyFont="1" applyFill="1" applyBorder="1" applyAlignment="1" applyProtection="1">
      <alignment vertical="center"/>
    </xf>
    <xf numFmtId="166" fontId="4" fillId="4" borderId="31" xfId="2" applyNumberFormat="1" applyFont="1" applyFill="1" applyBorder="1" applyAlignment="1" applyProtection="1">
      <alignment vertical="center"/>
    </xf>
    <xf numFmtId="166" fontId="4" fillId="4" borderId="10" xfId="2" applyNumberFormat="1" applyFont="1" applyFill="1" applyBorder="1" applyAlignment="1" applyProtection="1">
      <alignment vertical="center"/>
    </xf>
    <xf numFmtId="0" fontId="4" fillId="0" borderId="33" xfId="3" applyFont="1" applyBorder="1" applyAlignment="1" applyProtection="1">
      <alignment horizontal="center" vertical="center"/>
    </xf>
    <xf numFmtId="0" fontId="6" fillId="0" borderId="34" xfId="3" applyFont="1" applyBorder="1" applyAlignment="1" applyProtection="1">
      <alignment vertical="center"/>
    </xf>
    <xf numFmtId="0" fontId="8" fillId="0" borderId="34" xfId="3" applyFont="1" applyBorder="1" applyAlignment="1" applyProtection="1">
      <alignment horizontal="center" vertical="center"/>
    </xf>
    <xf numFmtId="0" fontId="8" fillId="0" borderId="35" xfId="3" applyFont="1" applyBorder="1" applyAlignment="1" applyProtection="1">
      <alignment horizontal="center" vertical="center"/>
    </xf>
    <xf numFmtId="10" fontId="4" fillId="4" borderId="18" xfId="2" applyNumberFormat="1" applyFont="1" applyFill="1" applyBorder="1" applyAlignment="1" applyProtection="1">
      <alignment vertical="center"/>
    </xf>
    <xf numFmtId="0" fontId="4" fillId="0" borderId="37" xfId="3" applyFont="1" applyBorder="1" applyAlignment="1" applyProtection="1">
      <alignment horizontal="center" vertical="center"/>
    </xf>
    <xf numFmtId="0" fontId="6" fillId="0" borderId="38" xfId="3" applyFont="1" applyBorder="1" applyAlignment="1" applyProtection="1">
      <alignment vertical="center"/>
    </xf>
    <xf numFmtId="0" fontId="8" fillId="0" borderId="38" xfId="3" applyFont="1" applyBorder="1" applyAlignment="1" applyProtection="1">
      <alignment horizontal="center" vertical="center"/>
    </xf>
    <xf numFmtId="0" fontId="8" fillId="0" borderId="39" xfId="3" applyFont="1" applyBorder="1" applyAlignment="1" applyProtection="1">
      <alignment horizontal="center" vertical="center"/>
    </xf>
    <xf numFmtId="167" fontId="4" fillId="3" borderId="40" xfId="1" applyNumberFormat="1" applyFont="1" applyFill="1" applyBorder="1" applyAlignment="1" applyProtection="1">
      <alignment vertical="center"/>
      <protection locked="0"/>
    </xf>
    <xf numFmtId="167" fontId="4" fillId="4" borderId="39" xfId="1" applyNumberFormat="1" applyFont="1" applyFill="1" applyBorder="1" applyAlignment="1" applyProtection="1">
      <alignment vertical="center"/>
    </xf>
    <xf numFmtId="167" fontId="4" fillId="3" borderId="41" xfId="1" applyNumberFormat="1" applyFont="1" applyFill="1" applyBorder="1" applyAlignment="1" applyProtection="1">
      <alignment vertical="center"/>
      <protection locked="0"/>
    </xf>
    <xf numFmtId="166" fontId="4" fillId="4" borderId="37" xfId="3" applyNumberFormat="1" applyFont="1" applyFill="1" applyBorder="1" applyAlignment="1" applyProtection="1">
      <alignment vertical="center"/>
    </xf>
    <xf numFmtId="166" fontId="4" fillId="4" borderId="38" xfId="3" applyNumberFormat="1" applyFont="1" applyFill="1" applyBorder="1" applyAlignment="1" applyProtection="1">
      <alignment vertical="center"/>
    </xf>
    <xf numFmtId="166" fontId="4" fillId="4" borderId="41" xfId="3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166" fontId="4" fillId="0" borderId="0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8" fillId="0" borderId="42" xfId="3" applyFont="1" applyFill="1" applyBorder="1" applyAlignment="1" applyProtection="1">
      <alignment horizontal="center" vertical="center"/>
    </xf>
    <xf numFmtId="10" fontId="4" fillId="4" borderId="4" xfId="2" applyNumberFormat="1" applyFont="1" applyFill="1" applyBorder="1" applyAlignment="1" applyProtection="1">
      <alignment vertical="center"/>
    </xf>
    <xf numFmtId="166" fontId="4" fillId="4" borderId="4" xfId="1" applyNumberFormat="1" applyFont="1" applyFill="1" applyBorder="1" applyAlignment="1" applyProtection="1">
      <alignment vertical="center"/>
    </xf>
    <xf numFmtId="166" fontId="4" fillId="4" borderId="23" xfId="1" applyNumberFormat="1" applyFont="1" applyFill="1" applyBorder="1" applyAlignment="1" applyProtection="1">
      <alignment vertical="center"/>
    </xf>
    <xf numFmtId="166" fontId="4" fillId="3" borderId="43" xfId="1" applyNumberFormat="1" applyFont="1" applyFill="1" applyBorder="1" applyAlignment="1" applyProtection="1">
      <alignment vertical="center"/>
      <protection locked="0"/>
    </xf>
    <xf numFmtId="0" fontId="8" fillId="0" borderId="32" xfId="3" applyFont="1" applyBorder="1" applyAlignment="1" applyProtection="1">
      <alignment horizontal="center" vertical="center"/>
    </xf>
    <xf numFmtId="10" fontId="4" fillId="4" borderId="9" xfId="2" applyNumberFormat="1" applyFont="1" applyFill="1" applyBorder="1" applyAlignment="1" applyProtection="1">
      <alignment vertical="center"/>
    </xf>
    <xf numFmtId="10" fontId="4" fillId="4" borderId="31" xfId="2" applyNumberFormat="1" applyFont="1" applyFill="1" applyBorder="1" applyAlignment="1" applyProtection="1">
      <alignment vertical="center"/>
    </xf>
    <xf numFmtId="166" fontId="4" fillId="4" borderId="9" xfId="1" applyNumberFormat="1" applyFont="1" applyFill="1" applyBorder="1" applyAlignment="1" applyProtection="1">
      <alignment vertical="center"/>
    </xf>
    <xf numFmtId="166" fontId="4" fillId="4" borderId="31" xfId="1" applyNumberFormat="1" applyFont="1" applyFill="1" applyBorder="1" applyAlignment="1" applyProtection="1">
      <alignment vertical="center"/>
    </xf>
    <xf numFmtId="166" fontId="4" fillId="3" borderId="44" xfId="1" applyNumberFormat="1" applyFont="1" applyFill="1" applyBorder="1" applyAlignment="1" applyProtection="1">
      <alignment vertical="center"/>
      <protection locked="0"/>
    </xf>
    <xf numFmtId="0" fontId="6" fillId="0" borderId="45" xfId="3" applyFont="1" applyBorder="1" applyAlignment="1" applyProtection="1">
      <alignment vertical="center"/>
    </xf>
    <xf numFmtId="0" fontId="8" fillId="0" borderId="46" xfId="3" applyFont="1" applyBorder="1" applyAlignment="1" applyProtection="1">
      <alignment horizontal="center" vertical="center"/>
    </xf>
    <xf numFmtId="10" fontId="4" fillId="4" borderId="12" xfId="2" applyNumberFormat="1" applyFont="1" applyFill="1" applyBorder="1" applyAlignment="1" applyProtection="1">
      <alignment vertical="center"/>
    </xf>
    <xf numFmtId="166" fontId="4" fillId="4" borderId="12" xfId="1" applyNumberFormat="1" applyFont="1" applyFill="1" applyBorder="1" applyAlignment="1" applyProtection="1">
      <alignment vertical="center"/>
    </xf>
    <xf numFmtId="166" fontId="4" fillId="3" borderId="47" xfId="1" applyNumberFormat="1" applyFont="1" applyFill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36" xfId="3" applyFont="1" applyBorder="1" applyAlignment="1" applyProtection="1">
      <alignment horizontal="center" vertical="center"/>
    </xf>
    <xf numFmtId="10" fontId="4" fillId="4" borderId="48" xfId="2" applyNumberFormat="1" applyFont="1" applyFill="1" applyBorder="1" applyAlignment="1" applyProtection="1">
      <alignment vertical="center"/>
    </xf>
    <xf numFmtId="10" fontId="4" fillId="4" borderId="25" xfId="2" applyNumberFormat="1" applyFont="1" applyFill="1" applyBorder="1" applyAlignment="1" applyProtection="1">
      <alignment vertical="center"/>
    </xf>
    <xf numFmtId="166" fontId="4" fillId="4" borderId="48" xfId="1" applyNumberFormat="1" applyFont="1" applyFill="1" applyBorder="1" applyAlignment="1" applyProtection="1">
      <alignment vertical="center"/>
    </xf>
    <xf numFmtId="166" fontId="4" fillId="4" borderId="25" xfId="1" applyNumberFormat="1" applyFont="1" applyFill="1" applyBorder="1" applyAlignment="1" applyProtection="1">
      <alignment vertical="center"/>
    </xf>
    <xf numFmtId="166" fontId="4" fillId="3" borderId="49" xfId="1" applyNumberFormat="1" applyFont="1" applyFill="1" applyBorder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vertical="center"/>
    </xf>
    <xf numFmtId="10" fontId="4" fillId="6" borderId="37" xfId="2" applyNumberFormat="1" applyFont="1" applyFill="1" applyBorder="1" applyAlignment="1" applyProtection="1">
      <alignment vertical="center"/>
    </xf>
    <xf numFmtId="10" fontId="4" fillId="6" borderId="38" xfId="2" applyNumberFormat="1" applyFont="1" applyFill="1" applyBorder="1" applyAlignment="1" applyProtection="1">
      <alignment vertical="center"/>
    </xf>
    <xf numFmtId="10" fontId="4" fillId="6" borderId="41" xfId="2" applyNumberFormat="1" applyFont="1" applyFill="1" applyBorder="1" applyAlignment="1" applyProtection="1">
      <alignment vertical="center"/>
    </xf>
    <xf numFmtId="166" fontId="4" fillId="6" borderId="40" xfId="1" applyNumberFormat="1" applyFont="1" applyFill="1" applyBorder="1" applyAlignment="1" applyProtection="1">
      <alignment vertical="center"/>
    </xf>
    <xf numFmtId="166" fontId="4" fillId="6" borderId="38" xfId="1" applyNumberFormat="1" applyFont="1" applyFill="1" applyBorder="1" applyAlignment="1" applyProtection="1">
      <alignment vertical="center"/>
    </xf>
    <xf numFmtId="166" fontId="4" fillId="6" borderId="50" xfId="1" applyNumberFormat="1" applyFont="1" applyFill="1" applyBorder="1" applyAlignment="1" applyProtection="1">
      <alignment vertical="center"/>
    </xf>
    <xf numFmtId="0" fontId="4" fillId="0" borderId="0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vertical="center"/>
    </xf>
    <xf numFmtId="0" fontId="8" fillId="0" borderId="0" xfId="3" applyFont="1" applyBorder="1" applyAlignment="1" applyProtection="1">
      <alignment horizontal="center" vertical="center"/>
    </xf>
    <xf numFmtId="166" fontId="0" fillId="0" borderId="0" xfId="1" applyNumberFormat="1" applyFont="1" applyProtection="1"/>
    <xf numFmtId="166" fontId="1" fillId="0" borderId="0" xfId="1" applyNumberFormat="1" applyAlignment="1" applyProtection="1">
      <alignment vertical="center"/>
    </xf>
    <xf numFmtId="10" fontId="4" fillId="4" borderId="22" xfId="2" applyNumberFormat="1" applyFont="1" applyFill="1" applyBorder="1" applyAlignment="1" applyProtection="1">
      <alignment vertical="center"/>
    </xf>
    <xf numFmtId="0" fontId="6" fillId="0" borderId="51" xfId="3" applyFont="1" applyBorder="1" applyAlignment="1" applyProtection="1">
      <alignment vertical="center"/>
    </xf>
    <xf numFmtId="0" fontId="8" fillId="0" borderId="45" xfId="3" applyFont="1" applyBorder="1" applyAlignment="1" applyProtection="1">
      <alignment horizontal="center" vertical="center"/>
    </xf>
    <xf numFmtId="10" fontId="4" fillId="6" borderId="40" xfId="2" applyNumberFormat="1" applyFont="1" applyFill="1" applyBorder="1" applyAlignment="1" applyProtection="1">
      <alignment vertical="center"/>
    </xf>
    <xf numFmtId="166" fontId="4" fillId="6" borderId="37" xfId="1" applyNumberFormat="1" applyFont="1" applyFill="1" applyBorder="1" applyAlignment="1" applyProtection="1">
      <alignment vertical="center"/>
    </xf>
    <xf numFmtId="166" fontId="4" fillId="6" borderId="41" xfId="1" applyNumberFormat="1" applyFont="1" applyFill="1" applyBorder="1" applyAlignment="1" applyProtection="1">
      <alignment vertical="center"/>
    </xf>
    <xf numFmtId="10" fontId="4" fillId="7" borderId="37" xfId="2" applyNumberFormat="1" applyFont="1" applyFill="1" applyBorder="1" applyAlignment="1" applyProtection="1">
      <alignment vertical="center"/>
    </xf>
    <xf numFmtId="0" fontId="0" fillId="3" borderId="0" xfId="0" applyFill="1" applyProtection="1"/>
    <xf numFmtId="0" fontId="0" fillId="7" borderId="0" xfId="0" applyFill="1" applyProtection="1"/>
    <xf numFmtId="166" fontId="4" fillId="4" borderId="0" xfId="3" applyNumberFormat="1" applyFont="1" applyFill="1" applyBorder="1" applyAlignment="1" applyProtection="1">
      <alignment vertical="center"/>
    </xf>
    <xf numFmtId="10" fontId="4" fillId="6" borderId="0" xfId="2" applyNumberFormat="1" applyFont="1" applyFill="1" applyBorder="1" applyAlignment="1" applyProtection="1">
      <alignment vertical="center"/>
    </xf>
    <xf numFmtId="0" fontId="5" fillId="5" borderId="0" xfId="3" applyFont="1" applyFill="1" applyBorder="1" applyAlignment="1" applyProtection="1">
      <alignment horizontal="left" vertical="center"/>
    </xf>
    <xf numFmtId="165" fontId="4" fillId="4" borderId="4" xfId="1" applyNumberFormat="1" applyFont="1" applyFill="1" applyBorder="1" applyAlignment="1" applyProtection="1">
      <alignment vertical="center"/>
    </xf>
    <xf numFmtId="165" fontId="4" fillId="4" borderId="5" xfId="1" applyNumberFormat="1" applyFont="1" applyFill="1" applyBorder="1" applyAlignment="1" applyProtection="1">
      <alignment vertical="center"/>
    </xf>
    <xf numFmtId="166" fontId="4" fillId="3" borderId="31" xfId="1" applyNumberFormat="1" applyFont="1" applyFill="1" applyBorder="1" applyAlignment="1" applyProtection="1">
      <alignment vertical="center"/>
      <protection locked="0"/>
    </xf>
    <xf numFmtId="10" fontId="4" fillId="8" borderId="29" xfId="2" applyNumberFormat="1" applyFont="1" applyFill="1" applyBorder="1" applyAlignment="1" applyProtection="1">
      <alignment vertical="center"/>
      <protection locked="0"/>
    </xf>
    <xf numFmtId="10" fontId="4" fillId="8" borderId="6" xfId="2" applyNumberFormat="1" applyFont="1" applyFill="1" applyBorder="1" applyAlignment="1" applyProtection="1">
      <alignment vertical="center"/>
      <protection locked="0"/>
    </xf>
    <xf numFmtId="10" fontId="4" fillId="8" borderId="57" xfId="2" applyNumberFormat="1" applyFont="1" applyFill="1" applyBorder="1" applyAlignment="1" applyProtection="1">
      <alignment vertical="center"/>
      <protection locked="0"/>
    </xf>
    <xf numFmtId="166" fontId="4" fillId="4" borderId="52" xfId="3" applyNumberFormat="1" applyFont="1" applyFill="1" applyBorder="1" applyAlignment="1" applyProtection="1">
      <alignment vertical="center"/>
    </xf>
    <xf numFmtId="166" fontId="4" fillId="8" borderId="5" xfId="2" applyNumberFormat="1" applyFont="1" applyFill="1" applyBorder="1" applyAlignment="1" applyProtection="1">
      <alignment vertical="center"/>
      <protection locked="0"/>
    </xf>
    <xf numFmtId="166" fontId="4" fillId="8" borderId="10" xfId="2" applyNumberFormat="1" applyFont="1" applyFill="1" applyBorder="1" applyAlignment="1" applyProtection="1">
      <alignment vertical="center"/>
      <protection locked="0"/>
    </xf>
    <xf numFmtId="166" fontId="4" fillId="8" borderId="44" xfId="2" applyNumberFormat="1" applyFont="1" applyFill="1" applyBorder="1" applyAlignment="1" applyProtection="1">
      <alignment vertical="center"/>
      <protection locked="0"/>
    </xf>
    <xf numFmtId="166" fontId="4" fillId="6" borderId="37" xfId="2" applyNumberFormat="1" applyFont="1" applyFill="1" applyBorder="1" applyAlignment="1" applyProtection="1">
      <alignment vertical="center"/>
    </xf>
    <xf numFmtId="166" fontId="4" fillId="6" borderId="38" xfId="2" applyNumberFormat="1" applyFont="1" applyFill="1" applyBorder="1" applyAlignment="1" applyProtection="1">
      <alignment vertical="center"/>
    </xf>
    <xf numFmtId="166" fontId="4" fillId="6" borderId="41" xfId="2" applyNumberFormat="1" applyFont="1" applyFill="1" applyBorder="1" applyAlignment="1" applyProtection="1">
      <alignment vertical="center"/>
    </xf>
    <xf numFmtId="0" fontId="5" fillId="5" borderId="0" xfId="3" applyFont="1" applyFill="1" applyBorder="1" applyAlignment="1" applyProtection="1">
      <alignment horizontal="left" vertical="center"/>
    </xf>
    <xf numFmtId="166" fontId="4" fillId="4" borderId="58" xfId="2" applyNumberFormat="1" applyFont="1" applyFill="1" applyBorder="1" applyAlignment="1" applyProtection="1">
      <alignment vertical="center"/>
    </xf>
    <xf numFmtId="166" fontId="4" fillId="4" borderId="59" xfId="2" applyNumberFormat="1" applyFont="1" applyFill="1" applyBorder="1" applyAlignment="1" applyProtection="1">
      <alignment vertical="center"/>
    </xf>
    <xf numFmtId="166" fontId="4" fillId="8" borderId="29" xfId="2" applyNumberFormat="1" applyFont="1" applyFill="1" applyBorder="1" applyAlignment="1" applyProtection="1">
      <alignment vertical="center"/>
      <protection locked="0"/>
    </xf>
    <xf numFmtId="166" fontId="4" fillId="8" borderId="17" xfId="2" applyNumberFormat="1" applyFont="1" applyFill="1" applyBorder="1" applyAlignment="1" applyProtection="1">
      <alignment vertical="center"/>
      <protection locked="0"/>
    </xf>
    <xf numFmtId="166" fontId="4" fillId="8" borderId="27" xfId="2" applyNumberFormat="1" applyFont="1" applyFill="1" applyBorder="1" applyAlignment="1" applyProtection="1">
      <alignment vertical="center"/>
      <protection locked="0"/>
    </xf>
    <xf numFmtId="166" fontId="4" fillId="8" borderId="18" xfId="2" applyNumberFormat="1" applyFont="1" applyFill="1" applyBorder="1" applyAlignment="1" applyProtection="1">
      <alignment vertical="center"/>
      <protection locked="0"/>
    </xf>
    <xf numFmtId="166" fontId="4" fillId="8" borderId="31" xfId="2" applyNumberFormat="1" applyFont="1" applyFill="1" applyBorder="1" applyAlignment="1" applyProtection="1">
      <alignment vertical="center"/>
      <protection locked="0"/>
    </xf>
    <xf numFmtId="3" fontId="4" fillId="8" borderId="37" xfId="2" applyNumberFormat="1" applyFont="1" applyFill="1" applyBorder="1" applyAlignment="1" applyProtection="1">
      <alignment vertical="center"/>
      <protection locked="0"/>
    </xf>
    <xf numFmtId="3" fontId="4" fillId="8" borderId="57" xfId="2" applyNumberFormat="1" applyFont="1" applyFill="1" applyBorder="1" applyAlignment="1" applyProtection="1">
      <alignment vertical="center"/>
      <protection locked="0"/>
    </xf>
    <xf numFmtId="166" fontId="4" fillId="3" borderId="25" xfId="1" applyNumberFormat="1" applyFont="1" applyFill="1" applyBorder="1" applyAlignment="1" applyProtection="1">
      <alignment vertical="center"/>
      <protection locked="0"/>
    </xf>
    <xf numFmtId="166" fontId="4" fillId="8" borderId="25" xfId="2" applyNumberFormat="1" applyFont="1" applyFill="1" applyBorder="1" applyAlignment="1" applyProtection="1">
      <alignment vertical="center"/>
      <protection locked="0"/>
    </xf>
    <xf numFmtId="10" fontId="4" fillId="6" borderId="38" xfId="2" applyNumberFormat="1" applyFont="1" applyFill="1" applyBorder="1" applyAlignment="1" applyProtection="1">
      <alignment horizontal="center" vertical="center"/>
    </xf>
    <xf numFmtId="10" fontId="4" fillId="6" borderId="41" xfId="2" applyNumberFormat="1" applyFont="1" applyFill="1" applyBorder="1" applyAlignment="1" applyProtection="1">
      <alignment horizontal="center" vertical="center"/>
    </xf>
    <xf numFmtId="166" fontId="4" fillId="8" borderId="0" xfId="2" applyNumberFormat="1" applyFont="1" applyFill="1" applyBorder="1" applyAlignment="1" applyProtection="1">
      <alignment vertical="center"/>
      <protection locked="0"/>
    </xf>
    <xf numFmtId="10" fontId="4" fillId="0" borderId="0" xfId="2" applyNumberFormat="1" applyFont="1" applyFill="1" applyBorder="1" applyAlignment="1" applyProtection="1">
      <alignment vertical="center"/>
    </xf>
    <xf numFmtId="0" fontId="3" fillId="2" borderId="24" xfId="3" applyFont="1" applyFill="1" applyBorder="1" applyAlignment="1" applyProtection="1">
      <alignment horizontal="center" vertical="center" wrapText="1"/>
    </xf>
    <xf numFmtId="0" fontId="3" fillId="2" borderId="26" xfId="3" applyFont="1" applyFill="1" applyBorder="1" applyAlignment="1" applyProtection="1">
      <alignment horizontal="center" vertical="center" wrapText="1"/>
    </xf>
    <xf numFmtId="0" fontId="5" fillId="5" borderId="0" xfId="3" applyFont="1" applyFill="1" applyBorder="1" applyAlignment="1" applyProtection="1">
      <alignment horizontal="left" vertical="center"/>
    </xf>
    <xf numFmtId="0" fontId="7" fillId="2" borderId="19" xfId="3" applyFont="1" applyFill="1" applyBorder="1" applyAlignment="1" applyProtection="1">
      <alignment horizontal="center" vertical="center" wrapText="1"/>
    </xf>
    <xf numFmtId="0" fontId="7" fillId="2" borderId="20" xfId="3" applyFont="1" applyFill="1" applyBorder="1" applyAlignment="1" applyProtection="1">
      <alignment horizontal="center" vertical="center" wrapText="1"/>
    </xf>
    <xf numFmtId="0" fontId="7" fillId="2" borderId="2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left" vertical="center"/>
    </xf>
    <xf numFmtId="0" fontId="3" fillId="2" borderId="54" xfId="3" applyFont="1" applyFill="1" applyBorder="1" applyAlignment="1" applyProtection="1">
      <alignment horizontal="left" vertical="center"/>
    </xf>
    <xf numFmtId="0" fontId="3" fillId="2" borderId="55" xfId="3" applyFont="1" applyFill="1" applyBorder="1" applyAlignment="1" applyProtection="1">
      <alignment horizontal="left" vertical="center"/>
    </xf>
    <xf numFmtId="0" fontId="3" fillId="2" borderId="56" xfId="3" applyFont="1" applyFill="1" applyBorder="1" applyAlignment="1" applyProtection="1">
      <alignment horizontal="left" vertical="center"/>
    </xf>
    <xf numFmtId="0" fontId="3" fillId="2" borderId="30" xfId="3" applyFont="1" applyFill="1" applyBorder="1" applyAlignment="1" applyProtection="1">
      <alignment horizontal="center" vertical="center"/>
    </xf>
    <xf numFmtId="0" fontId="3" fillId="2" borderId="53" xfId="3" applyFont="1" applyFill="1" applyBorder="1" applyAlignment="1" applyProtection="1">
      <alignment horizontal="center" vertical="center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52" xfId="3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83"/>
  <sheetViews>
    <sheetView tabSelected="1" zoomScale="70" zoomScaleNormal="70" workbookViewId="0">
      <selection activeCell="G57" sqref="G57"/>
    </sheetView>
  </sheetViews>
  <sheetFormatPr defaultColWidth="8.75" defaultRowHeight="14.25" zeroHeight="1" x14ac:dyDescent="0.2"/>
  <cols>
    <col min="1" max="1" width="1.875" style="2" customWidth="1"/>
    <col min="2" max="2" width="4.125" style="2" customWidth="1"/>
    <col min="3" max="3" width="45.125" style="2" customWidth="1"/>
    <col min="4" max="5" width="5.125" style="2" customWidth="1"/>
    <col min="6" max="6" width="10" style="2" customWidth="1"/>
    <col min="7" max="7" width="12.125" style="2" customWidth="1"/>
    <col min="8" max="9" width="11.875" style="2" customWidth="1"/>
    <col min="10" max="10" width="11.625" style="2" customWidth="1"/>
    <col min="11" max="11" width="11.5" style="2" customWidth="1"/>
    <col min="12" max="12" width="12.625" style="2" customWidth="1"/>
    <col min="13" max="13" width="12.625" style="67" customWidth="1"/>
    <col min="14" max="16384" width="8.75" style="2"/>
  </cols>
  <sheetData>
    <row r="1" spans="2:13" ht="20.25" x14ac:dyDescent="0.2">
      <c r="B1" s="22" t="s">
        <v>4</v>
      </c>
      <c r="C1" s="22"/>
      <c r="D1" s="22"/>
      <c r="E1" s="22"/>
      <c r="F1" s="22"/>
      <c r="G1" s="22"/>
      <c r="H1" s="22"/>
      <c r="I1" s="22"/>
      <c r="J1" s="22"/>
      <c r="K1" s="132" t="s">
        <v>53</v>
      </c>
      <c r="L1" s="22"/>
      <c r="M1" s="23"/>
    </row>
    <row r="2" spans="2:13" ht="20.25" x14ac:dyDescent="0.2">
      <c r="B2" s="150" t="s">
        <v>50</v>
      </c>
      <c r="C2" s="150"/>
      <c r="D2" s="7"/>
      <c r="E2" s="7"/>
      <c r="F2" s="7"/>
      <c r="G2" s="7"/>
      <c r="H2" s="7"/>
      <c r="I2" s="24"/>
      <c r="J2" s="7"/>
      <c r="K2" s="7"/>
      <c r="L2" s="7"/>
      <c r="M2" s="25"/>
    </row>
    <row r="3" spans="2:13" ht="21" thickBot="1" x14ac:dyDescent="0.25">
      <c r="B3" s="150" t="s">
        <v>6</v>
      </c>
      <c r="C3" s="150"/>
      <c r="D3" s="7"/>
      <c r="E3" s="7"/>
      <c r="F3" s="7"/>
      <c r="G3" s="7"/>
      <c r="H3" s="7"/>
      <c r="I3" s="24"/>
      <c r="J3" s="7"/>
      <c r="K3" s="7"/>
      <c r="L3" s="7"/>
      <c r="M3" s="25"/>
    </row>
    <row r="4" spans="2:13" ht="15" thickBot="1" x14ac:dyDescent="0.25">
      <c r="B4" s="26"/>
      <c r="C4" s="7"/>
      <c r="D4" s="7"/>
      <c r="E4" s="7"/>
      <c r="F4" s="151" t="s">
        <v>7</v>
      </c>
      <c r="G4" s="152"/>
      <c r="H4" s="153"/>
      <c r="I4" s="24"/>
      <c r="J4" s="151" t="s">
        <v>8</v>
      </c>
      <c r="K4" s="152"/>
      <c r="L4" s="153"/>
      <c r="M4" s="25"/>
    </row>
    <row r="5" spans="2:13" ht="14.45" customHeight="1" x14ac:dyDescent="0.2">
      <c r="B5" s="154" t="s">
        <v>9</v>
      </c>
      <c r="C5" s="155"/>
      <c r="D5" s="158" t="s">
        <v>10</v>
      </c>
      <c r="E5" s="160" t="s">
        <v>11</v>
      </c>
      <c r="F5" s="148" t="s">
        <v>12</v>
      </c>
      <c r="G5" s="148" t="s">
        <v>13</v>
      </c>
      <c r="H5" s="148" t="s">
        <v>14</v>
      </c>
      <c r="I5" s="27"/>
      <c r="J5" s="148" t="s">
        <v>12</v>
      </c>
      <c r="K5" s="148" t="s">
        <v>13</v>
      </c>
      <c r="L5" s="148" t="s">
        <v>14</v>
      </c>
      <c r="M5" s="27"/>
    </row>
    <row r="6" spans="2:13" ht="66" customHeight="1" thickBot="1" x14ac:dyDescent="0.25">
      <c r="B6" s="156"/>
      <c r="C6" s="157"/>
      <c r="D6" s="159"/>
      <c r="E6" s="161"/>
      <c r="F6" s="149"/>
      <c r="G6" s="149"/>
      <c r="H6" s="149"/>
      <c r="I6" s="27"/>
      <c r="J6" s="149"/>
      <c r="K6" s="149"/>
      <c r="L6" s="149"/>
      <c r="M6" s="27"/>
    </row>
    <row r="7" spans="2:13" ht="23.45" customHeight="1" thickBot="1" x14ac:dyDescent="0.25">
      <c r="B7" s="7"/>
      <c r="C7" s="7"/>
      <c r="D7" s="7"/>
      <c r="E7" s="7"/>
      <c r="F7" s="7"/>
      <c r="G7" s="7"/>
      <c r="H7" s="7"/>
      <c r="I7" s="24"/>
      <c r="J7" s="7"/>
      <c r="K7" s="7"/>
      <c r="L7" s="7"/>
      <c r="M7" s="25"/>
    </row>
    <row r="8" spans="2:13" ht="15" thickBot="1" x14ac:dyDescent="0.25">
      <c r="B8" s="3" t="s">
        <v>15</v>
      </c>
      <c r="C8" s="28"/>
      <c r="D8" s="7"/>
      <c r="E8" s="7"/>
      <c r="F8" s="7"/>
      <c r="G8" s="7"/>
      <c r="H8" s="7"/>
      <c r="I8" s="24"/>
      <c r="J8" s="7"/>
      <c r="K8" s="7"/>
      <c r="L8" s="7"/>
      <c r="M8" s="25"/>
    </row>
    <row r="9" spans="2:13" ht="13.9" customHeight="1" x14ac:dyDescent="0.2">
      <c r="B9" s="29">
        <v>1</v>
      </c>
      <c r="C9" s="30" t="s">
        <v>47</v>
      </c>
      <c r="D9" s="31" t="s">
        <v>7</v>
      </c>
      <c r="E9" s="32">
        <v>2</v>
      </c>
      <c r="F9" s="122">
        <f>AVERAGE('2015-16'!F9,'2016-17'!F9,'2017-18'!F9)</f>
        <v>5.6500000000000015E-2</v>
      </c>
      <c r="G9" s="34">
        <f>+K9/G12</f>
        <v>3.5475104927196729E-2</v>
      </c>
      <c r="H9" s="35">
        <f>+F9</f>
        <v>5.6500000000000015E-2</v>
      </c>
      <c r="I9" s="6"/>
      <c r="J9" s="135">
        <f>AVERAGE('2015-16'!J9,'2016-17'!J9,'2017-18'!J9)</f>
        <v>116.81816422238116</v>
      </c>
      <c r="K9" s="133">
        <f>+L9</f>
        <v>73.34755102993752</v>
      </c>
      <c r="L9" s="137">
        <f>AVERAGE('2015-16'!L9,'2016-17'!L9,'2017-18'!L9)</f>
        <v>73.34755102993752</v>
      </c>
      <c r="M9" s="6"/>
    </row>
    <row r="10" spans="2:13" ht="13.9" customHeight="1" thickBot="1" x14ac:dyDescent="0.25">
      <c r="B10" s="9" t="s">
        <v>16</v>
      </c>
      <c r="C10" s="39" t="s">
        <v>48</v>
      </c>
      <c r="D10" s="40" t="s">
        <v>7</v>
      </c>
      <c r="E10" s="41">
        <v>2</v>
      </c>
      <c r="F10" s="123">
        <f>AVERAGE('2015-16'!F10,'2016-17'!F10,'2017-18'!F10)</f>
        <v>1.7403972721922883E-2</v>
      </c>
      <c r="G10" s="43">
        <f>+K10/G12</f>
        <v>1.0886492297878206E-2</v>
      </c>
      <c r="H10" s="44">
        <f>+F10</f>
        <v>1.7403972721922883E-2</v>
      </c>
      <c r="I10" s="6"/>
      <c r="J10" s="136">
        <f>AVERAGE('2015-16'!J10,'2016-17'!J10,'2017-18'!J10)</f>
        <v>35.956433027146126</v>
      </c>
      <c r="K10" s="134">
        <f>+L10</f>
        <v>22.508673363880064</v>
      </c>
      <c r="L10" s="138">
        <f>AVERAGE('2015-16'!L10,'2016-17'!L10,'2017-18'!L10)</f>
        <v>22.508673363880064</v>
      </c>
      <c r="M10" s="6"/>
    </row>
    <row r="11" spans="2:13" ht="13.9" customHeight="1" thickBot="1" x14ac:dyDescent="0.25">
      <c r="B11" s="48" t="s">
        <v>17</v>
      </c>
      <c r="C11" s="49" t="s">
        <v>49</v>
      </c>
      <c r="D11" s="50" t="s">
        <v>7</v>
      </c>
      <c r="E11" s="51">
        <v>2</v>
      </c>
      <c r="F11" s="96">
        <f>SUM(F9:F10)</f>
        <v>7.3903972721922895E-2</v>
      </c>
      <c r="G11" s="97">
        <f>SUM(G9:G10)</f>
        <v>4.6361597225074935E-2</v>
      </c>
      <c r="H11" s="98">
        <f>SUM(H9:H10)</f>
        <v>7.3903972721922895E-2</v>
      </c>
      <c r="I11" s="6"/>
      <c r="J11" s="129">
        <f>SUM(J9:J10)</f>
        <v>152.77459724952729</v>
      </c>
      <c r="K11" s="130">
        <f>SUM(K9:K10)</f>
        <v>95.856224393817584</v>
      </c>
      <c r="L11" s="131">
        <f>SUM(L9:L10)</f>
        <v>95.856224393817584</v>
      </c>
      <c r="M11" s="6"/>
    </row>
    <row r="12" spans="2:13" ht="13.9" customHeight="1" thickBot="1" x14ac:dyDescent="0.25">
      <c r="B12" s="53">
        <f xml:space="preserve"> B9 + 1</f>
        <v>2</v>
      </c>
      <c r="C12" s="54" t="s">
        <v>51</v>
      </c>
      <c r="D12" s="55" t="s">
        <v>8</v>
      </c>
      <c r="E12" s="56">
        <v>0</v>
      </c>
      <c r="F12" s="140">
        <f>AVERAGE('2015-16'!F12,'2016-17'!F12,'2017-18'!F12)</f>
        <v>2067.5781278297545</v>
      </c>
      <c r="G12" s="58">
        <f>+F12</f>
        <v>2067.5781278297545</v>
      </c>
      <c r="H12" s="141">
        <f>AVERAGE('2015-16'!H12,'2016-17'!H12,'2017-18'!H12)</f>
        <v>1298.1867438926993</v>
      </c>
      <c r="I12" s="6"/>
      <c r="J12" s="60"/>
      <c r="K12" s="61"/>
      <c r="L12" s="125"/>
      <c r="M12" s="6"/>
    </row>
    <row r="13" spans="2:13" s="67" customFormat="1" ht="13.9" customHeight="1" x14ac:dyDescent="0.2">
      <c r="B13" s="63"/>
      <c r="C13" s="64"/>
      <c r="D13" s="65"/>
      <c r="E13" s="65"/>
      <c r="F13" s="6"/>
      <c r="G13" s="6"/>
      <c r="H13" s="6"/>
      <c r="I13" s="6"/>
      <c r="J13" s="66"/>
      <c r="K13" s="66"/>
      <c r="L13" s="66"/>
      <c r="M13" s="6"/>
    </row>
    <row r="14" spans="2:13" s="68" customFormat="1" ht="13.9" customHeight="1" thickBot="1" x14ac:dyDescent="0.25">
      <c r="B14" s="63"/>
      <c r="C14" s="64"/>
      <c r="D14" s="65"/>
      <c r="E14" s="65"/>
      <c r="F14" s="6"/>
      <c r="G14" s="6"/>
      <c r="H14" s="6"/>
      <c r="I14" s="6"/>
      <c r="J14" s="66"/>
      <c r="K14" s="66"/>
      <c r="L14" s="66"/>
      <c r="M14" s="6"/>
    </row>
    <row r="15" spans="2:13" ht="13.9" customHeight="1" thickBot="1" x14ac:dyDescent="0.25">
      <c r="B15" s="3" t="s">
        <v>18</v>
      </c>
      <c r="C15" s="28" t="s">
        <v>19</v>
      </c>
      <c r="D15" s="69"/>
      <c r="E15" s="65"/>
      <c r="F15" s="6"/>
      <c r="G15" s="6"/>
      <c r="H15" s="6"/>
      <c r="I15" s="6"/>
      <c r="J15" s="66"/>
      <c r="K15" s="66"/>
      <c r="L15" s="66"/>
      <c r="M15" s="6"/>
    </row>
    <row r="16" spans="2:13" ht="13.9" customHeight="1" x14ac:dyDescent="0.2">
      <c r="B16" s="9">
        <f xml:space="preserve"> B12 + 1</f>
        <v>3</v>
      </c>
      <c r="C16" s="39" t="s">
        <v>20</v>
      </c>
      <c r="D16" s="31" t="s">
        <v>7</v>
      </c>
      <c r="E16" s="32">
        <v>2</v>
      </c>
      <c r="F16" s="70">
        <v>0</v>
      </c>
      <c r="G16" s="34">
        <f>+K16/$G$12</f>
        <v>1.7891046298970058E-2</v>
      </c>
      <c r="H16" s="35">
        <f>+L16/$H$12</f>
        <v>2.8494464441086179E-2</v>
      </c>
      <c r="I16" s="6"/>
      <c r="J16" s="71">
        <v>0</v>
      </c>
      <c r="K16" s="72">
        <f>+L16</f>
        <v>36.991136011739968</v>
      </c>
      <c r="L16" s="126">
        <f>AVERAGE('2015-16'!L16,'2016-17'!L16,'2017-18'!L16)</f>
        <v>36.991136011739968</v>
      </c>
      <c r="M16" s="6"/>
    </row>
    <row r="17" spans="2:13" ht="13.9" customHeight="1" x14ac:dyDescent="0.2">
      <c r="B17" s="9">
        <v>4</v>
      </c>
      <c r="C17" s="39" t="s">
        <v>21</v>
      </c>
      <c r="D17" s="40" t="s">
        <v>7</v>
      </c>
      <c r="E17" s="74">
        <v>2</v>
      </c>
      <c r="F17" s="75">
        <v>0</v>
      </c>
      <c r="G17" s="76">
        <f t="shared" ref="G17:G20" si="0">+K17/$G$12</f>
        <v>-9.5404032597489283E-3</v>
      </c>
      <c r="H17" s="44">
        <f t="shared" ref="H17:H20" si="1">+L17/$H$12</f>
        <v>-1.519467765583884E-2</v>
      </c>
      <c r="I17" s="6"/>
      <c r="J17" s="77">
        <v>0</v>
      </c>
      <c r="K17" s="78">
        <f t="shared" ref="K17:K18" si="2">+L17</f>
        <v>-19.725529110532577</v>
      </c>
      <c r="L17" s="127">
        <f>AVERAGE('2015-16'!L17,'2016-17'!L17,'2017-18'!L17)</f>
        <v>-19.725529110532577</v>
      </c>
      <c r="M17" s="6"/>
    </row>
    <row r="18" spans="2:13" ht="13.9" customHeight="1" x14ac:dyDescent="0.2">
      <c r="B18" s="9">
        <v>5</v>
      </c>
      <c r="C18" s="39" t="s">
        <v>22</v>
      </c>
      <c r="D18" s="40" t="s">
        <v>7</v>
      </c>
      <c r="E18" s="74">
        <v>2</v>
      </c>
      <c r="F18" s="75">
        <v>0</v>
      </c>
      <c r="G18" s="76">
        <f t="shared" si="0"/>
        <v>9.905597549535447E-3</v>
      </c>
      <c r="H18" s="44">
        <f t="shared" si="1"/>
        <v>1.5776310251860277E-2</v>
      </c>
      <c r="I18" s="6"/>
      <c r="J18" s="77">
        <v>0</v>
      </c>
      <c r="K18" s="78">
        <f t="shared" si="2"/>
        <v>20.480596836503505</v>
      </c>
      <c r="L18" s="127">
        <f>AVERAGE('2015-16'!L18,'2016-17'!L18,'2017-18'!L18)</f>
        <v>20.480596836503505</v>
      </c>
      <c r="M18" s="6"/>
    </row>
    <row r="19" spans="2:13" ht="13.9" customHeight="1" x14ac:dyDescent="0.2">
      <c r="B19" s="14">
        <v>6</v>
      </c>
      <c r="C19" s="80" t="s">
        <v>23</v>
      </c>
      <c r="D19" s="40" t="s">
        <v>7</v>
      </c>
      <c r="E19" s="81">
        <v>2</v>
      </c>
      <c r="F19" s="82">
        <v>0</v>
      </c>
      <c r="G19" s="76">
        <f t="shared" si="0"/>
        <v>4.1857497447435003E-3</v>
      </c>
      <c r="H19" s="44">
        <f t="shared" si="1"/>
        <v>7.6644458067756591E-3</v>
      </c>
      <c r="I19" s="6"/>
      <c r="J19" s="83">
        <v>0</v>
      </c>
      <c r="K19" s="139">
        <f>AVERAGE('2015-16'!K19,'2016-17'!K19,'2017-18'!K19)</f>
        <v>8.6543646208006386</v>
      </c>
      <c r="L19" s="128">
        <f>AVERAGE('2015-16'!L19,'2016-17'!L19,'2017-18'!L19)</f>
        <v>9.9498819456401453</v>
      </c>
      <c r="M19" s="6"/>
    </row>
    <row r="20" spans="2:13" ht="13.9" customHeight="1" thickBot="1" x14ac:dyDescent="0.25">
      <c r="B20" s="85">
        <v>7</v>
      </c>
      <c r="C20" s="86" t="s">
        <v>24</v>
      </c>
      <c r="D20" s="87" t="s">
        <v>7</v>
      </c>
      <c r="E20" s="88">
        <v>2</v>
      </c>
      <c r="F20" s="89">
        <v>0</v>
      </c>
      <c r="G20" s="90">
        <f t="shared" si="0"/>
        <v>-1.7475007153515982E-2</v>
      </c>
      <c r="H20" s="52">
        <f t="shared" si="1"/>
        <v>-3.3974095058028932E-2</v>
      </c>
      <c r="I20" s="6"/>
      <c r="J20" s="91">
        <v>0</v>
      </c>
      <c r="K20" s="143">
        <f>AVERAGE('2015-16'!K20,'2016-17'!K20,'2017-18'!K20)</f>
        <v>-36.130942574278144</v>
      </c>
      <c r="L20" s="138">
        <f>AVERAGE('2015-16'!L20,'2016-17'!L20,'2017-18'!L20)</f>
        <v>-44.104719840083625</v>
      </c>
      <c r="M20" s="6"/>
    </row>
    <row r="21" spans="2:13" s="68" customFormat="1" ht="13.9" customHeight="1" thickBot="1" x14ac:dyDescent="0.25">
      <c r="B21" s="63"/>
      <c r="C21" s="64"/>
      <c r="D21" s="65"/>
      <c r="E21" s="65"/>
      <c r="F21" s="94"/>
      <c r="G21" s="94"/>
      <c r="H21" s="94"/>
      <c r="I21" s="6"/>
      <c r="J21" s="95"/>
      <c r="K21" s="95"/>
      <c r="L21" s="95"/>
      <c r="M21" s="6"/>
    </row>
    <row r="22" spans="2:13" ht="13.9" customHeight="1" thickBot="1" x14ac:dyDescent="0.25">
      <c r="B22" s="53">
        <v>8</v>
      </c>
      <c r="C22" s="54" t="s">
        <v>25</v>
      </c>
      <c r="D22" s="55" t="s">
        <v>7</v>
      </c>
      <c r="E22" s="56">
        <v>2</v>
      </c>
      <c r="F22" s="96">
        <f>SUM(F16:F20)+F11</f>
        <v>7.3903972721922895E-2</v>
      </c>
      <c r="G22" s="97">
        <f>SUM(G16:G20)+G11</f>
        <v>5.1328580405059027E-2</v>
      </c>
      <c r="H22" s="98">
        <f>SUM(H16:H20)+H11</f>
        <v>7.667042050777724E-2</v>
      </c>
      <c r="I22" s="6"/>
      <c r="J22" s="99">
        <f>SUM(J16:J20)+J11</f>
        <v>152.77459724952729</v>
      </c>
      <c r="K22" s="100">
        <f>SUM(K16:K20)+K11</f>
        <v>106.12585017805097</v>
      </c>
      <c r="L22" s="101">
        <f>SUM(L16:L20)+L11</f>
        <v>99.447590237084995</v>
      </c>
      <c r="M22" s="6"/>
    </row>
    <row r="23" spans="2:13" ht="13.9" customHeight="1" x14ac:dyDescent="0.2">
      <c r="B23" s="102"/>
      <c r="C23" s="103"/>
      <c r="D23" s="104"/>
      <c r="E23" s="104"/>
      <c r="F23" s="6"/>
      <c r="G23" s="6"/>
      <c r="H23" s="6"/>
      <c r="I23" s="6"/>
      <c r="J23" s="95"/>
      <c r="K23" s="95"/>
      <c r="L23" s="95"/>
      <c r="M23" s="6"/>
    </row>
    <row r="24" spans="2:13" ht="13.9" customHeight="1" thickBot="1" x14ac:dyDescent="0.25">
      <c r="I24" s="68"/>
      <c r="J24" s="105"/>
      <c r="K24" s="105"/>
      <c r="L24" s="105"/>
    </row>
    <row r="25" spans="2:13" ht="13.9" customHeight="1" thickBot="1" x14ac:dyDescent="0.25">
      <c r="B25" s="3" t="s">
        <v>26</v>
      </c>
      <c r="C25" s="28" t="s">
        <v>27</v>
      </c>
      <c r="D25" s="7"/>
      <c r="E25" s="7"/>
      <c r="F25" s="7"/>
      <c r="G25" s="7"/>
      <c r="H25" s="7"/>
      <c r="I25" s="24"/>
      <c r="J25" s="106"/>
      <c r="K25" s="106"/>
      <c r="L25" s="106"/>
      <c r="M25" s="25"/>
    </row>
    <row r="26" spans="2:13" ht="13.9" customHeight="1" x14ac:dyDescent="0.2">
      <c r="B26" s="29">
        <v>9</v>
      </c>
      <c r="C26" s="30" t="s">
        <v>28</v>
      </c>
      <c r="D26" s="31" t="s">
        <v>7</v>
      </c>
      <c r="E26" s="32">
        <v>2</v>
      </c>
      <c r="F26" s="107">
        <v>0</v>
      </c>
      <c r="G26" s="34">
        <f>+K26/$G$12</f>
        <v>0</v>
      </c>
      <c r="H26" s="35">
        <f>+L26/$H$12</f>
        <v>0</v>
      </c>
      <c r="I26" s="6"/>
      <c r="J26" s="71">
        <v>0</v>
      </c>
      <c r="K26" s="72">
        <f>+L26</f>
        <v>0</v>
      </c>
      <c r="L26" s="126">
        <f>AVERAGE('2015-16'!L26,'2016-17'!L26,'2017-18'!L26)</f>
        <v>0</v>
      </c>
      <c r="M26" s="6"/>
    </row>
    <row r="27" spans="2:13" ht="13.9" customHeight="1" x14ac:dyDescent="0.2">
      <c r="B27" s="9">
        <v>10</v>
      </c>
      <c r="C27" s="108" t="s">
        <v>29</v>
      </c>
      <c r="D27" s="40" t="s">
        <v>7</v>
      </c>
      <c r="E27" s="74">
        <v>2</v>
      </c>
      <c r="F27" s="75">
        <v>0</v>
      </c>
      <c r="G27" s="76">
        <f t="shared" ref="G27:G28" si="3">+K27/$G$12</f>
        <v>4.319704721085834E-3</v>
      </c>
      <c r="H27" s="44">
        <f t="shared" ref="H27:H28" si="4">+L27/$H$12</f>
        <v>6.8798476351860007E-3</v>
      </c>
      <c r="I27" s="6"/>
      <c r="J27" s="77">
        <v>0</v>
      </c>
      <c r="K27" s="78">
        <f>+L27</f>
        <v>8.9313270000000013</v>
      </c>
      <c r="L27" s="127">
        <f>AVERAGE('2015-16'!L27,'2016-17'!L27,'2017-18'!L27)</f>
        <v>8.9313270000000013</v>
      </c>
      <c r="M27" s="6"/>
    </row>
    <row r="28" spans="2:13" ht="13.9" customHeight="1" thickBot="1" x14ac:dyDescent="0.25">
      <c r="B28" s="14">
        <v>11</v>
      </c>
      <c r="C28" s="49" t="s">
        <v>30</v>
      </c>
      <c r="D28" s="109" t="s">
        <v>7</v>
      </c>
      <c r="E28" s="81">
        <v>2</v>
      </c>
      <c r="F28" s="75">
        <v>0</v>
      </c>
      <c r="G28" s="90">
        <f t="shared" si="3"/>
        <v>-2.8251233435389752E-3</v>
      </c>
      <c r="H28" s="52">
        <f t="shared" si="4"/>
        <v>-4.4994784155685755E-3</v>
      </c>
      <c r="I28" s="6"/>
      <c r="J28" s="83">
        <v>0</v>
      </c>
      <c r="K28" s="92">
        <f>+L28</f>
        <v>-5.841163233522451</v>
      </c>
      <c r="L28" s="127">
        <f>AVERAGE('2015-16'!L28,'2016-17'!L28,'2017-18'!L28)</f>
        <v>-5.841163233522451</v>
      </c>
      <c r="M28" s="6"/>
    </row>
    <row r="29" spans="2:13" ht="13.9" customHeight="1" thickBot="1" x14ac:dyDescent="0.25">
      <c r="B29" s="53">
        <v>12</v>
      </c>
      <c r="C29" s="54" t="s">
        <v>31</v>
      </c>
      <c r="D29" s="55" t="s">
        <v>7</v>
      </c>
      <c r="E29" s="56">
        <v>2</v>
      </c>
      <c r="F29" s="110">
        <f>SUM(F26:F28)</f>
        <v>0</v>
      </c>
      <c r="G29" s="97">
        <f t="shared" ref="G29:L29" si="5">SUM(G26:G28)</f>
        <v>1.4945813775468588E-3</v>
      </c>
      <c r="H29" s="98">
        <f t="shared" si="5"/>
        <v>2.3803692196174252E-3</v>
      </c>
      <c r="I29" s="6"/>
      <c r="J29" s="99">
        <f t="shared" si="5"/>
        <v>0</v>
      </c>
      <c r="K29" s="100">
        <f t="shared" si="5"/>
        <v>3.0901637664775503</v>
      </c>
      <c r="L29" s="100">
        <f t="shared" si="5"/>
        <v>3.0901637664775503</v>
      </c>
      <c r="M29" s="6"/>
    </row>
    <row r="30" spans="2:13" s="68" customFormat="1" ht="13.9" customHeight="1" thickBot="1" x14ac:dyDescent="0.25">
      <c r="B30" s="63"/>
      <c r="C30" s="64"/>
      <c r="D30" s="65"/>
      <c r="E30" s="65"/>
      <c r="F30" s="6"/>
      <c r="G30" s="6"/>
      <c r="H30" s="6"/>
      <c r="I30" s="6"/>
      <c r="J30" s="95"/>
      <c r="K30" s="95"/>
      <c r="L30" s="95"/>
      <c r="M30" s="6"/>
    </row>
    <row r="31" spans="2:13" ht="13.9" customHeight="1" thickBot="1" x14ac:dyDescent="0.25">
      <c r="B31" s="53">
        <v>13</v>
      </c>
      <c r="C31" s="54" t="s">
        <v>32</v>
      </c>
      <c r="D31" s="55" t="s">
        <v>7</v>
      </c>
      <c r="E31" s="56">
        <v>2</v>
      </c>
      <c r="F31" s="96">
        <f>+F29+F22</f>
        <v>7.3903972721922895E-2</v>
      </c>
      <c r="G31" s="97">
        <f>+G29+G22</f>
        <v>5.2823161782605883E-2</v>
      </c>
      <c r="H31" s="98">
        <f>+H29+H22</f>
        <v>7.9050789727394669E-2</v>
      </c>
      <c r="I31" s="6"/>
      <c r="J31" s="111">
        <f>+J29+J22</f>
        <v>152.77459724952729</v>
      </c>
      <c r="K31" s="100">
        <f>+K29+K22</f>
        <v>109.21601394452851</v>
      </c>
      <c r="L31" s="112">
        <f>+L29+L22</f>
        <v>102.53775400356254</v>
      </c>
    </row>
    <row r="32" spans="2:13" s="68" customFormat="1" ht="13.9" customHeight="1" thickBot="1" x14ac:dyDescent="0.25">
      <c r="B32" s="63"/>
      <c r="C32" s="64"/>
      <c r="D32" s="65"/>
      <c r="E32" s="65"/>
      <c r="F32" s="147"/>
      <c r="G32" s="147"/>
      <c r="H32" s="147"/>
      <c r="I32" s="6"/>
      <c r="J32" s="95"/>
      <c r="K32" s="95"/>
      <c r="L32" s="95"/>
      <c r="M32" s="6"/>
    </row>
    <row r="33" spans="2:13" ht="13.9" customHeight="1" thickBot="1" x14ac:dyDescent="0.25">
      <c r="B33" s="53">
        <v>14</v>
      </c>
      <c r="C33" s="54" t="s">
        <v>33</v>
      </c>
      <c r="D33" s="55" t="s">
        <v>7</v>
      </c>
      <c r="E33" s="56">
        <v>2</v>
      </c>
      <c r="F33" s="124">
        <f>AVERAGE('2015-16'!F33,'2016-17'!F33,'2017-18'!F33)</f>
        <v>2.3154961914755523E-2</v>
      </c>
      <c r="G33" s="144">
        <f>+F33</f>
        <v>2.3154961914755523E-2</v>
      </c>
      <c r="H33" s="145">
        <f>+G33</f>
        <v>2.3154961914755523E-2</v>
      </c>
      <c r="I33" s="6"/>
      <c r="J33" s="99">
        <f>+J46</f>
        <v>82.703125113190183</v>
      </c>
      <c r="K33" s="100">
        <f>+G33*G12</f>
        <v>47.874692805679494</v>
      </c>
      <c r="L33" s="101">
        <f>+H33*H12</f>
        <v>30.059464613075935</v>
      </c>
    </row>
    <row r="34" spans="2:13" s="68" customFormat="1" ht="13.9" customHeight="1" thickBot="1" x14ac:dyDescent="0.25">
      <c r="B34" s="63"/>
      <c r="C34" s="64"/>
      <c r="D34" s="65"/>
      <c r="E34" s="65"/>
      <c r="F34" s="6"/>
      <c r="G34" s="6"/>
      <c r="H34" s="6"/>
      <c r="I34" s="6"/>
      <c r="J34" s="95"/>
      <c r="K34" s="95"/>
      <c r="L34" s="95"/>
      <c r="M34" s="6"/>
    </row>
    <row r="35" spans="2:13" ht="13.9" customHeight="1" thickBot="1" x14ac:dyDescent="0.25">
      <c r="B35" s="53">
        <v>15</v>
      </c>
      <c r="C35" s="54" t="s">
        <v>34</v>
      </c>
      <c r="D35" s="55" t="s">
        <v>7</v>
      </c>
      <c r="E35" s="56">
        <v>2</v>
      </c>
      <c r="F35" s="96">
        <f>+F31+F33</f>
        <v>9.7058934636678418E-2</v>
      </c>
      <c r="G35" s="97">
        <f>+G31+G33</f>
        <v>7.5978123697361399E-2</v>
      </c>
      <c r="H35" s="98">
        <f>+H31+H33</f>
        <v>0.10220575164215019</v>
      </c>
      <c r="I35" s="6"/>
      <c r="J35" s="111">
        <f>+J31+J33</f>
        <v>235.47772236271749</v>
      </c>
      <c r="K35" s="100">
        <f>+K31+K33</f>
        <v>157.090706750208</v>
      </c>
      <c r="L35" s="112">
        <f>+L31+L33</f>
        <v>132.59721861663849</v>
      </c>
    </row>
    <row r="36" spans="2:13" s="68" customFormat="1" ht="13.9" customHeight="1" thickBot="1" x14ac:dyDescent="0.25">
      <c r="B36" s="63"/>
      <c r="C36" s="64"/>
      <c r="D36" s="65"/>
      <c r="E36" s="65"/>
      <c r="F36" s="147"/>
      <c r="G36" s="147"/>
      <c r="H36" s="147"/>
      <c r="I36" s="6"/>
      <c r="J36" s="95"/>
      <c r="K36" s="95"/>
      <c r="L36" s="95"/>
      <c r="M36" s="6"/>
    </row>
    <row r="37" spans="2:13" ht="13.9" customHeight="1" thickBot="1" x14ac:dyDescent="0.25">
      <c r="B37" s="53">
        <v>16</v>
      </c>
      <c r="C37" s="54" t="s">
        <v>35</v>
      </c>
      <c r="D37" s="55" t="s">
        <v>7</v>
      </c>
      <c r="E37" s="56">
        <v>2</v>
      </c>
      <c r="F37" s="96">
        <f>+F46</f>
        <v>0.04</v>
      </c>
      <c r="G37" s="97">
        <f>+G46</f>
        <v>1.7543692953443379E-2</v>
      </c>
      <c r="H37" s="98">
        <f>+H46</f>
        <v>2.794124651368235E-2</v>
      </c>
      <c r="I37" s="6"/>
      <c r="J37" s="99">
        <f>+J46</f>
        <v>82.703125113190183</v>
      </c>
      <c r="K37" s="100">
        <f>+K46</f>
        <v>36.272955831900518</v>
      </c>
      <c r="L37" s="101">
        <f>+L46</f>
        <v>36.272955831900518</v>
      </c>
    </row>
    <row r="38" spans="2:13" s="68" customFormat="1" ht="13.9" customHeight="1" thickBot="1" x14ac:dyDescent="0.25">
      <c r="B38" s="63"/>
      <c r="C38" s="64"/>
      <c r="D38" s="65"/>
      <c r="E38" s="65"/>
      <c r="F38" s="6"/>
      <c r="G38" s="6"/>
      <c r="H38" s="6"/>
      <c r="I38" s="6"/>
      <c r="J38" s="95"/>
      <c r="K38" s="95"/>
      <c r="L38" s="95"/>
      <c r="M38" s="6"/>
    </row>
    <row r="39" spans="2:13" ht="13.9" customHeight="1" thickBot="1" x14ac:dyDescent="0.25">
      <c r="B39" s="53">
        <v>17</v>
      </c>
      <c r="C39" s="54" t="s">
        <v>36</v>
      </c>
      <c r="D39" s="55" t="s">
        <v>7</v>
      </c>
      <c r="E39" s="56">
        <v>2</v>
      </c>
      <c r="F39" s="96">
        <f>+F35-F37</f>
        <v>5.7058934636678417E-2</v>
      </c>
      <c r="G39" s="97">
        <f t="shared" ref="G39:H39" si="6">+G35-G37</f>
        <v>5.843443074391802E-2</v>
      </c>
      <c r="H39" s="98">
        <f t="shared" si="6"/>
        <v>7.4264505128467842E-2</v>
      </c>
      <c r="I39" s="6"/>
      <c r="J39" s="111">
        <f t="shared" ref="J39:L39" si="7">+J35-J37</f>
        <v>152.77459724952729</v>
      </c>
      <c r="K39" s="100">
        <f t="shared" si="7"/>
        <v>120.81775091830748</v>
      </c>
      <c r="L39" s="112">
        <f t="shared" si="7"/>
        <v>96.324262784737968</v>
      </c>
    </row>
    <row r="40" spans="2:13" s="68" customFormat="1" ht="13.9" customHeight="1" x14ac:dyDescent="0.2">
      <c r="B40" s="63"/>
      <c r="C40" s="64"/>
      <c r="D40" s="65"/>
      <c r="E40" s="65"/>
      <c r="F40" s="147"/>
      <c r="G40" s="147"/>
      <c r="H40" s="147"/>
      <c r="I40" s="6"/>
      <c r="J40" s="6"/>
      <c r="K40" s="6"/>
      <c r="L40" s="6"/>
      <c r="M40" s="6"/>
    </row>
    <row r="41" spans="2:13" s="68" customFormat="1" ht="13.9" customHeight="1" x14ac:dyDescent="0.2">
      <c r="B41" s="63"/>
      <c r="C41" s="64"/>
      <c r="D41" s="65"/>
      <c r="E41" s="65"/>
      <c r="F41" s="6"/>
      <c r="G41" s="6"/>
      <c r="H41" s="6"/>
      <c r="I41" s="6"/>
      <c r="J41" s="6"/>
      <c r="K41" s="6"/>
      <c r="L41" s="6"/>
      <c r="M41" s="6"/>
    </row>
    <row r="42" spans="2:13" s="68" customFormat="1" ht="13.9" customHeight="1" thickBot="1" x14ac:dyDescent="0.25">
      <c r="B42" s="63"/>
      <c r="C42" s="64"/>
      <c r="D42" s="65"/>
      <c r="E42" s="65"/>
      <c r="F42" s="6"/>
      <c r="G42" s="6"/>
      <c r="H42" s="6"/>
      <c r="I42" s="6"/>
      <c r="J42" s="6"/>
      <c r="K42" s="6"/>
      <c r="L42" s="6"/>
      <c r="M42" s="6"/>
    </row>
    <row r="43" spans="2:13" s="68" customFormat="1" ht="13.9" customHeight="1" thickBot="1" x14ac:dyDescent="0.25">
      <c r="B43" s="3" t="s">
        <v>37</v>
      </c>
      <c r="C43" s="28" t="s">
        <v>38</v>
      </c>
      <c r="D43" s="7"/>
      <c r="E43" s="7"/>
      <c r="F43" s="7"/>
      <c r="G43" s="7"/>
      <c r="H43" s="7"/>
      <c r="I43" s="24"/>
      <c r="J43" s="106"/>
      <c r="K43" s="106"/>
      <c r="L43" s="106"/>
      <c r="M43" s="6"/>
    </row>
    <row r="44" spans="2:13" s="68" customFormat="1" ht="13.9" customHeight="1" x14ac:dyDescent="0.2">
      <c r="B44" s="29">
        <v>18</v>
      </c>
      <c r="C44" s="30" t="s">
        <v>39</v>
      </c>
      <c r="D44" s="31" t="s">
        <v>7</v>
      </c>
      <c r="E44" s="32">
        <v>2</v>
      </c>
      <c r="F44" s="107">
        <v>0.04</v>
      </c>
      <c r="G44" s="34">
        <f>+K44/$G$12</f>
        <v>4.7268398254241409E-2</v>
      </c>
      <c r="H44" s="35">
        <f>+L44/$H$12</f>
        <v>7.5282779482836557E-2</v>
      </c>
      <c r="I44" s="6"/>
      <c r="J44" s="71">
        <f>+F44*F12</f>
        <v>82.703125113190183</v>
      </c>
      <c r="K44" s="72">
        <f>+L44</f>
        <v>97.731106368015688</v>
      </c>
      <c r="L44" s="126">
        <f>AVERAGE('2015-16'!L44,'2016-17'!L44,'2017-18'!L44)</f>
        <v>97.731106368015688</v>
      </c>
      <c r="M44" s="6"/>
    </row>
    <row r="45" spans="2:13" s="68" customFormat="1" ht="13.9" customHeight="1" thickBot="1" x14ac:dyDescent="0.25">
      <c r="B45" s="9">
        <v>19</v>
      </c>
      <c r="C45" s="108" t="s">
        <v>40</v>
      </c>
      <c r="D45" s="40" t="s">
        <v>7</v>
      </c>
      <c r="E45" s="74">
        <v>2</v>
      </c>
      <c r="F45" s="75">
        <v>0</v>
      </c>
      <c r="G45" s="76">
        <f>+K45/$G$12</f>
        <v>2.9724705300798029E-2</v>
      </c>
      <c r="H45" s="44">
        <f t="shared" ref="H45" si="8">+L45/$H$12</f>
        <v>4.7341532969154207E-2</v>
      </c>
      <c r="I45" s="6"/>
      <c r="J45" s="77">
        <v>0</v>
      </c>
      <c r="K45" s="78">
        <f>+L45</f>
        <v>61.45815053611517</v>
      </c>
      <c r="L45" s="127">
        <f>AVERAGE('2015-16'!L45,'2016-17'!L45,'2017-18'!L45)</f>
        <v>61.45815053611517</v>
      </c>
      <c r="M45" s="6"/>
    </row>
    <row r="46" spans="2:13" ht="15" thickBot="1" x14ac:dyDescent="0.25">
      <c r="B46" s="53">
        <v>20</v>
      </c>
      <c r="C46" s="54" t="s">
        <v>35</v>
      </c>
      <c r="D46" s="55" t="s">
        <v>7</v>
      </c>
      <c r="E46" s="56">
        <v>2</v>
      </c>
      <c r="F46" s="110">
        <f>SUM(F44-F45)</f>
        <v>0.04</v>
      </c>
      <c r="G46" s="97">
        <f>SUM(G44-G45)</f>
        <v>1.7543692953443379E-2</v>
      </c>
      <c r="H46" s="98">
        <f>SUM(H44-H45)</f>
        <v>2.794124651368235E-2</v>
      </c>
      <c r="I46" s="6"/>
      <c r="J46" s="99">
        <f>SUM(J44-J45)</f>
        <v>82.703125113190183</v>
      </c>
      <c r="K46" s="100">
        <f t="shared" ref="K46:L46" si="9">SUM(K44-K45)</f>
        <v>36.272955831900518</v>
      </c>
      <c r="L46" s="112">
        <f t="shared" si="9"/>
        <v>36.272955831900518</v>
      </c>
    </row>
    <row r="47" spans="2:13" x14ac:dyDescent="0.2"/>
    <row r="48" spans="2:13" x14ac:dyDescent="0.2"/>
    <row r="49" spans="2:3" x14ac:dyDescent="0.2">
      <c r="B49" s="146"/>
      <c r="C49" s="64" t="s">
        <v>52</v>
      </c>
    </row>
    <row r="50" spans="2:3" x14ac:dyDescent="0.2">
      <c r="B50" s="115"/>
      <c r="C50" s="64" t="s">
        <v>42</v>
      </c>
    </row>
    <row r="51" spans="2:3" x14ac:dyDescent="0.2">
      <c r="B51" s="116"/>
      <c r="C51" s="64" t="s">
        <v>43</v>
      </c>
    </row>
    <row r="52" spans="2:3" x14ac:dyDescent="0.2">
      <c r="B52" s="117"/>
      <c r="C52" s="64" t="s">
        <v>44</v>
      </c>
    </row>
    <row r="53" spans="2:3" x14ac:dyDescent="0.2"/>
    <row r="54" spans="2:3" x14ac:dyDescent="0.2"/>
    <row r="55" spans="2:3" x14ac:dyDescent="0.2"/>
    <row r="56" spans="2:3" x14ac:dyDescent="0.2"/>
    <row r="57" spans="2:3" x14ac:dyDescent="0.2"/>
    <row r="58" spans="2:3" x14ac:dyDescent="0.2"/>
    <row r="59" spans="2:3" x14ac:dyDescent="0.2"/>
    <row r="60" spans="2:3" x14ac:dyDescent="0.2"/>
    <row r="61" spans="2:3" x14ac:dyDescent="0.2"/>
    <row r="62" spans="2:3" x14ac:dyDescent="0.2"/>
    <row r="63" spans="2:3" x14ac:dyDescent="0.2"/>
    <row r="64" spans="2:3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</sheetData>
  <mergeCells count="13">
    <mergeCell ref="J5:J6"/>
    <mergeCell ref="K5:K6"/>
    <mergeCell ref="L5:L6"/>
    <mergeCell ref="B2:C2"/>
    <mergeCell ref="B3:C3"/>
    <mergeCell ref="F4:H4"/>
    <mergeCell ref="J4:L4"/>
    <mergeCell ref="B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183"/>
  <sheetViews>
    <sheetView topLeftCell="A7" zoomScale="70" zoomScaleNormal="70" workbookViewId="0">
      <selection activeCell="F39" sqref="F39"/>
    </sheetView>
  </sheetViews>
  <sheetFormatPr defaultColWidth="8.75" defaultRowHeight="14.25" zeroHeight="1" x14ac:dyDescent="0.2"/>
  <cols>
    <col min="1" max="1" width="1.875" style="2" customWidth="1"/>
    <col min="2" max="2" width="4.125" style="2" customWidth="1"/>
    <col min="3" max="3" width="45.125" style="2" customWidth="1"/>
    <col min="4" max="5" width="5.125" style="2" customWidth="1"/>
    <col min="6" max="6" width="10" style="2" customWidth="1"/>
    <col min="7" max="7" width="12.125" style="2" customWidth="1"/>
    <col min="8" max="9" width="11.875" style="2" customWidth="1"/>
    <col min="10" max="10" width="11.625" style="2" customWidth="1"/>
    <col min="11" max="11" width="11.5" style="2" customWidth="1"/>
    <col min="12" max="12" width="12.625" style="2" customWidth="1"/>
    <col min="13" max="13" width="12.625" style="67" customWidth="1"/>
    <col min="14" max="16384" width="8.75" style="2"/>
  </cols>
  <sheetData>
    <row r="1" spans="2:13" ht="20.25" x14ac:dyDescent="0.2">
      <c r="B1" s="22" t="s">
        <v>4</v>
      </c>
      <c r="C1" s="22"/>
      <c r="D1" s="22"/>
      <c r="E1" s="22"/>
      <c r="F1" s="22"/>
      <c r="G1" s="22"/>
      <c r="H1" s="22"/>
      <c r="I1" s="22"/>
      <c r="J1" s="22"/>
      <c r="K1" s="118" t="str">
        <f>+Average!K1</f>
        <v>Yorkshire Water</v>
      </c>
      <c r="L1" s="22"/>
      <c r="M1" s="23"/>
    </row>
    <row r="2" spans="2:13" ht="20.25" x14ac:dyDescent="0.2">
      <c r="B2" s="150" t="s">
        <v>5</v>
      </c>
      <c r="C2" s="150"/>
      <c r="D2" s="7"/>
      <c r="E2" s="7"/>
      <c r="F2" s="7"/>
      <c r="G2" s="7"/>
      <c r="H2" s="7"/>
      <c r="I2" s="24"/>
      <c r="J2" s="7"/>
      <c r="K2" s="7"/>
      <c r="L2" s="7"/>
      <c r="M2" s="25"/>
    </row>
    <row r="3" spans="2:13" ht="21" thickBot="1" x14ac:dyDescent="0.25">
      <c r="B3" s="150" t="s">
        <v>6</v>
      </c>
      <c r="C3" s="150"/>
      <c r="D3" s="7"/>
      <c r="E3" s="7"/>
      <c r="F3" s="7"/>
      <c r="G3" s="7"/>
      <c r="H3" s="7"/>
      <c r="I3" s="24"/>
      <c r="J3" s="7"/>
      <c r="K3" s="7"/>
      <c r="L3" s="7"/>
      <c r="M3" s="25"/>
    </row>
    <row r="4" spans="2:13" ht="15" thickBot="1" x14ac:dyDescent="0.25">
      <c r="B4" s="26"/>
      <c r="C4" s="7"/>
      <c r="D4" s="7"/>
      <c r="E4" s="7"/>
      <c r="F4" s="151" t="s">
        <v>7</v>
      </c>
      <c r="G4" s="152"/>
      <c r="H4" s="153"/>
      <c r="I4" s="24"/>
      <c r="J4" s="151" t="s">
        <v>8</v>
      </c>
      <c r="K4" s="152"/>
      <c r="L4" s="153"/>
      <c r="M4" s="25"/>
    </row>
    <row r="5" spans="2:13" ht="14.45" customHeight="1" x14ac:dyDescent="0.2">
      <c r="B5" s="154" t="s">
        <v>9</v>
      </c>
      <c r="C5" s="155"/>
      <c r="D5" s="158" t="s">
        <v>10</v>
      </c>
      <c r="E5" s="160" t="s">
        <v>11</v>
      </c>
      <c r="F5" s="148" t="s">
        <v>12</v>
      </c>
      <c r="G5" s="148" t="s">
        <v>13</v>
      </c>
      <c r="H5" s="148" t="s">
        <v>14</v>
      </c>
      <c r="I5" s="27"/>
      <c r="J5" s="148" t="s">
        <v>12</v>
      </c>
      <c r="K5" s="148" t="s">
        <v>13</v>
      </c>
      <c r="L5" s="148" t="s">
        <v>14</v>
      </c>
      <c r="M5" s="27"/>
    </row>
    <row r="6" spans="2:13" ht="66" customHeight="1" thickBot="1" x14ac:dyDescent="0.25">
      <c r="B6" s="156"/>
      <c r="C6" s="157"/>
      <c r="D6" s="159"/>
      <c r="E6" s="161"/>
      <c r="F6" s="149"/>
      <c r="G6" s="149"/>
      <c r="H6" s="149"/>
      <c r="I6" s="27"/>
      <c r="J6" s="149"/>
      <c r="K6" s="149"/>
      <c r="L6" s="149"/>
      <c r="M6" s="27"/>
    </row>
    <row r="7" spans="2:13" ht="23.45" customHeight="1" thickBot="1" x14ac:dyDescent="0.25">
      <c r="B7" s="7"/>
      <c r="C7" s="7"/>
      <c r="D7" s="7"/>
      <c r="E7" s="7"/>
      <c r="F7" s="7"/>
      <c r="G7" s="7"/>
      <c r="H7" s="7"/>
      <c r="I7" s="24"/>
      <c r="J7" s="7"/>
      <c r="K7" s="7"/>
      <c r="L7" s="7"/>
      <c r="M7" s="25"/>
    </row>
    <row r="8" spans="2:13" ht="15" thickBot="1" x14ac:dyDescent="0.25">
      <c r="B8" s="3" t="s">
        <v>15</v>
      </c>
      <c r="C8" s="28"/>
      <c r="D8" s="7"/>
      <c r="E8" s="7"/>
      <c r="F8" s="7"/>
      <c r="G8" s="7"/>
      <c r="H8" s="7"/>
      <c r="I8" s="24"/>
      <c r="J8" s="7"/>
      <c r="K8" s="7"/>
      <c r="L8" s="7"/>
      <c r="M8" s="25"/>
    </row>
    <row r="9" spans="2:13" ht="13.9" customHeight="1" x14ac:dyDescent="0.2">
      <c r="B9" s="29">
        <v>1</v>
      </c>
      <c r="C9" s="30" t="s">
        <v>47</v>
      </c>
      <c r="D9" s="31" t="s">
        <v>7</v>
      </c>
      <c r="E9" s="32">
        <v>2</v>
      </c>
      <c r="F9" s="33">
        <v>5.6500000000000009E-2</v>
      </c>
      <c r="G9" s="34">
        <f>+K9/G12</f>
        <v>3.231109017144345E-2</v>
      </c>
      <c r="H9" s="35">
        <f>+F9</f>
        <v>5.6500000000000009E-2</v>
      </c>
      <c r="I9" s="6"/>
      <c r="J9" s="36">
        <f>+F12*F9</f>
        <v>114.24374667393347</v>
      </c>
      <c r="K9" s="37">
        <f>+L9</f>
        <v>65.33345133283197</v>
      </c>
      <c r="L9" s="38">
        <f>+H12*H9</f>
        <v>65.33345133283197</v>
      </c>
      <c r="M9" s="6"/>
    </row>
    <row r="10" spans="2:13" ht="13.9" customHeight="1" thickBot="1" x14ac:dyDescent="0.25">
      <c r="B10" s="9" t="s">
        <v>16</v>
      </c>
      <c r="C10" s="39" t="s">
        <v>48</v>
      </c>
      <c r="D10" s="40" t="s">
        <v>7</v>
      </c>
      <c r="E10" s="41">
        <v>2</v>
      </c>
      <c r="F10" s="42">
        <v>1.8544990888018829E-2</v>
      </c>
      <c r="G10" s="43">
        <f>+K10/G12</f>
        <v>1.060546677542254E-2</v>
      </c>
      <c r="H10" s="44">
        <f>+F10</f>
        <v>1.8544990888018829E-2</v>
      </c>
      <c r="I10" s="6"/>
      <c r="J10" s="45">
        <f>+F12*F10</f>
        <v>37.498216656304912</v>
      </c>
      <c r="K10" s="46">
        <f>+L10</f>
        <v>21.444393976109566</v>
      </c>
      <c r="L10" s="47">
        <f>+H12*H10</f>
        <v>21.444393976109566</v>
      </c>
      <c r="M10" s="6"/>
    </row>
    <row r="11" spans="2:13" ht="13.9" customHeight="1" thickBot="1" x14ac:dyDescent="0.25">
      <c r="B11" s="48" t="s">
        <v>17</v>
      </c>
      <c r="C11" s="49" t="s">
        <v>49</v>
      </c>
      <c r="D11" s="50" t="s">
        <v>7</v>
      </c>
      <c r="E11" s="51">
        <v>2</v>
      </c>
      <c r="F11" s="96">
        <f>SUM(F9:F10)</f>
        <v>7.5044990888018831E-2</v>
      </c>
      <c r="G11" s="97">
        <f>SUM(G9:G10)</f>
        <v>4.291655694686599E-2</v>
      </c>
      <c r="H11" s="98">
        <f>SUM(H9:H10)</f>
        <v>7.5044990888018831E-2</v>
      </c>
      <c r="I11" s="6"/>
      <c r="J11" s="99">
        <f>SUM(J9:J10)</f>
        <v>151.74196333023838</v>
      </c>
      <c r="K11" s="100">
        <f>SUM(K9:K10)</f>
        <v>86.777845308941536</v>
      </c>
      <c r="L11" s="101">
        <f>SUM(L9:L10)</f>
        <v>86.777845308941536</v>
      </c>
      <c r="M11" s="6"/>
    </row>
    <row r="12" spans="2:13" ht="13.9" customHeight="1" thickBot="1" x14ac:dyDescent="0.25">
      <c r="B12" s="53">
        <f xml:space="preserve"> B9 + 1</f>
        <v>2</v>
      </c>
      <c r="C12" s="54" t="s">
        <v>51</v>
      </c>
      <c r="D12" s="55" t="s">
        <v>8</v>
      </c>
      <c r="E12" s="56">
        <v>0</v>
      </c>
      <c r="F12" s="57">
        <v>2022.0132154678488</v>
      </c>
      <c r="G12" s="58">
        <f>+F12</f>
        <v>2022.0132154678488</v>
      </c>
      <c r="H12" s="59">
        <v>1156.3442713775569</v>
      </c>
      <c r="I12" s="6"/>
      <c r="J12" s="60"/>
      <c r="K12" s="61"/>
      <c r="L12" s="62"/>
      <c r="M12" s="6"/>
    </row>
    <row r="13" spans="2:13" s="67" customFormat="1" ht="13.9" customHeight="1" x14ac:dyDescent="0.2">
      <c r="B13" s="63"/>
      <c r="C13" s="64"/>
      <c r="D13" s="65"/>
      <c r="E13" s="65"/>
      <c r="F13" s="6"/>
      <c r="G13" s="6"/>
      <c r="H13" s="6"/>
      <c r="I13" s="6"/>
      <c r="J13" s="66"/>
      <c r="K13" s="66"/>
      <c r="L13" s="66"/>
      <c r="M13" s="6"/>
    </row>
    <row r="14" spans="2:13" s="68" customFormat="1" ht="13.9" customHeight="1" thickBot="1" x14ac:dyDescent="0.25">
      <c r="B14" s="63"/>
      <c r="C14" s="64"/>
      <c r="D14" s="65"/>
      <c r="E14" s="65"/>
      <c r="F14" s="6"/>
      <c r="G14" s="6"/>
      <c r="H14" s="6"/>
      <c r="I14" s="6"/>
      <c r="J14" s="66"/>
      <c r="K14" s="66"/>
      <c r="L14" s="66"/>
      <c r="M14" s="6"/>
    </row>
    <row r="15" spans="2:13" ht="13.9" customHeight="1" thickBot="1" x14ac:dyDescent="0.25">
      <c r="B15" s="3" t="s">
        <v>18</v>
      </c>
      <c r="C15" s="28" t="s">
        <v>19</v>
      </c>
      <c r="D15" s="69"/>
      <c r="E15" s="65"/>
      <c r="F15" s="6"/>
      <c r="G15" s="6"/>
      <c r="H15" s="6"/>
      <c r="I15" s="6"/>
      <c r="J15" s="66"/>
      <c r="K15" s="66"/>
      <c r="L15" s="66"/>
      <c r="M15" s="6"/>
    </row>
    <row r="16" spans="2:13" ht="13.9" customHeight="1" x14ac:dyDescent="0.2">
      <c r="B16" s="9">
        <f xml:space="preserve"> B12 + 1</f>
        <v>3</v>
      </c>
      <c r="C16" s="39" t="s">
        <v>20</v>
      </c>
      <c r="D16" s="31" t="s">
        <v>7</v>
      </c>
      <c r="E16" s="32">
        <v>2</v>
      </c>
      <c r="F16" s="70">
        <v>0</v>
      </c>
      <c r="G16" s="34">
        <f>+K16/$G$12</f>
        <v>2.1040066426823385E-2</v>
      </c>
      <c r="H16" s="35">
        <f>+L16/$H$12</f>
        <v>3.6791199145801375E-2</v>
      </c>
      <c r="I16" s="6"/>
      <c r="J16" s="71">
        <v>0</v>
      </c>
      <c r="K16" s="72">
        <f>+L16</f>
        <v>42.543292369358284</v>
      </c>
      <c r="L16" s="73">
        <v>42.543292369358284</v>
      </c>
      <c r="M16" s="6"/>
    </row>
    <row r="17" spans="2:13" ht="13.9" customHeight="1" x14ac:dyDescent="0.2">
      <c r="B17" s="9">
        <v>4</v>
      </c>
      <c r="C17" s="39" t="s">
        <v>21</v>
      </c>
      <c r="D17" s="40" t="s">
        <v>7</v>
      </c>
      <c r="E17" s="74">
        <v>2</v>
      </c>
      <c r="F17" s="75">
        <v>0</v>
      </c>
      <c r="G17" s="76">
        <f t="shared" ref="G17:G20" si="0">+K17/$G$12</f>
        <v>-1.6151308034960073E-2</v>
      </c>
      <c r="H17" s="44">
        <f t="shared" ref="H17:H20" si="1">+L17/$H$12</f>
        <v>-2.8242590984495945E-2</v>
      </c>
      <c r="I17" s="6"/>
      <c r="J17" s="77">
        <v>0</v>
      </c>
      <c r="K17" s="78">
        <f t="shared" ref="K17:K18" si="2">+L17</f>
        <v>-32.65815829378132</v>
      </c>
      <c r="L17" s="79">
        <v>-32.65815829378132</v>
      </c>
      <c r="M17" s="6"/>
    </row>
    <row r="18" spans="2:13" ht="13.9" customHeight="1" x14ac:dyDescent="0.2">
      <c r="B18" s="9">
        <v>5</v>
      </c>
      <c r="C18" s="39" t="s">
        <v>22</v>
      </c>
      <c r="D18" s="40" t="s">
        <v>7</v>
      </c>
      <c r="E18" s="74">
        <v>2</v>
      </c>
      <c r="F18" s="75">
        <v>0</v>
      </c>
      <c r="G18" s="76">
        <f t="shared" si="0"/>
        <v>1.8009744448638683E-2</v>
      </c>
      <c r="H18" s="44">
        <f t="shared" si="1"/>
        <v>3.1492300505768671E-2</v>
      </c>
      <c r="I18" s="6"/>
      <c r="J18" s="77">
        <v>0</v>
      </c>
      <c r="K18" s="78">
        <f t="shared" si="2"/>
        <v>36.415941282346139</v>
      </c>
      <c r="L18" s="79">
        <v>36.415941282346139</v>
      </c>
      <c r="M18" s="6"/>
    </row>
    <row r="19" spans="2:13" ht="13.9" customHeight="1" x14ac:dyDescent="0.2">
      <c r="B19" s="14">
        <v>6</v>
      </c>
      <c r="C19" s="80" t="s">
        <v>23</v>
      </c>
      <c r="D19" s="40" t="s">
        <v>7</v>
      </c>
      <c r="E19" s="81">
        <v>2</v>
      </c>
      <c r="F19" s="82">
        <v>0</v>
      </c>
      <c r="G19" s="76">
        <f t="shared" si="0"/>
        <v>-1.1029199270297406E-2</v>
      </c>
      <c r="H19" s="44">
        <f t="shared" si="1"/>
        <v>-2.4239985051394432E-2</v>
      </c>
      <c r="I19" s="6"/>
      <c r="J19" s="83">
        <v>0</v>
      </c>
      <c r="K19" s="121">
        <v>-22.30118668056971</v>
      </c>
      <c r="L19" s="84">
        <v>-28.029767852457567</v>
      </c>
      <c r="M19" s="6"/>
    </row>
    <row r="20" spans="2:13" ht="13.9" customHeight="1" thickBot="1" x14ac:dyDescent="0.25">
      <c r="B20" s="85">
        <v>7</v>
      </c>
      <c r="C20" s="86" t="s">
        <v>24</v>
      </c>
      <c r="D20" s="87" t="s">
        <v>7</v>
      </c>
      <c r="E20" s="88">
        <v>2</v>
      </c>
      <c r="F20" s="89">
        <v>0</v>
      </c>
      <c r="G20" s="90">
        <f t="shared" si="0"/>
        <v>-1.3436678791531721E-2</v>
      </c>
      <c r="H20" s="52">
        <f t="shared" si="1"/>
        <v>-2.9531145921378826E-2</v>
      </c>
      <c r="I20" s="6"/>
      <c r="J20" s="91">
        <v>0</v>
      </c>
      <c r="K20" s="142">
        <v>-27.169142088473702</v>
      </c>
      <c r="L20" s="93">
        <v>-34.148171413401109</v>
      </c>
      <c r="M20" s="6"/>
    </row>
    <row r="21" spans="2:13" s="68" customFormat="1" ht="13.9" customHeight="1" thickBot="1" x14ac:dyDescent="0.25">
      <c r="B21" s="63"/>
      <c r="C21" s="64"/>
      <c r="D21" s="65"/>
      <c r="E21" s="65"/>
      <c r="F21" s="94"/>
      <c r="G21" s="94"/>
      <c r="H21" s="94"/>
      <c r="I21" s="6"/>
      <c r="J21" s="95"/>
      <c r="K21" s="95"/>
      <c r="L21" s="95"/>
      <c r="M21" s="6"/>
    </row>
    <row r="22" spans="2:13" ht="13.9" customHeight="1" thickBot="1" x14ac:dyDescent="0.25">
      <c r="B22" s="53">
        <v>8</v>
      </c>
      <c r="C22" s="54" t="s">
        <v>25</v>
      </c>
      <c r="D22" s="55" t="s">
        <v>7</v>
      </c>
      <c r="E22" s="56">
        <v>2</v>
      </c>
      <c r="F22" s="96">
        <f>SUM(F16:F20)+F11</f>
        <v>7.5044990888018831E-2</v>
      </c>
      <c r="G22" s="97">
        <f>SUM(G16:G20)+G11</f>
        <v>4.1349181725538857E-2</v>
      </c>
      <c r="H22" s="98">
        <f>SUM(H16:H20)+H11</f>
        <v>6.1314768582319677E-2</v>
      </c>
      <c r="I22" s="6"/>
      <c r="J22" s="99">
        <f>SUM(J16:J20)+J11</f>
        <v>151.74196333023838</v>
      </c>
      <c r="K22" s="100">
        <f>SUM(K16:K20)+K11</f>
        <v>83.608591897821228</v>
      </c>
      <c r="L22" s="101">
        <f>SUM(L16:L20)+L11</f>
        <v>70.900981401005964</v>
      </c>
      <c r="M22" s="6"/>
    </row>
    <row r="23" spans="2:13" ht="13.9" customHeight="1" x14ac:dyDescent="0.2">
      <c r="B23" s="102"/>
      <c r="C23" s="103"/>
      <c r="D23" s="104"/>
      <c r="E23" s="104"/>
      <c r="F23" s="6"/>
      <c r="G23" s="6"/>
      <c r="H23" s="6"/>
      <c r="I23" s="6"/>
      <c r="J23" s="95"/>
      <c r="K23" s="95"/>
      <c r="L23" s="95"/>
      <c r="M23" s="6"/>
    </row>
    <row r="24" spans="2:13" ht="13.9" customHeight="1" thickBot="1" x14ac:dyDescent="0.25">
      <c r="I24" s="68"/>
      <c r="J24" s="105"/>
      <c r="K24" s="105"/>
      <c r="L24" s="105"/>
    </row>
    <row r="25" spans="2:13" ht="13.9" customHeight="1" thickBot="1" x14ac:dyDescent="0.25">
      <c r="B25" s="3" t="s">
        <v>26</v>
      </c>
      <c r="C25" s="28" t="s">
        <v>27</v>
      </c>
      <c r="D25" s="7"/>
      <c r="E25" s="7"/>
      <c r="F25" s="7"/>
      <c r="G25" s="7"/>
      <c r="H25" s="7"/>
      <c r="I25" s="24"/>
      <c r="J25" s="106"/>
      <c r="K25" s="106"/>
      <c r="L25" s="106"/>
      <c r="M25" s="25"/>
    </row>
    <row r="26" spans="2:13" ht="13.9" customHeight="1" x14ac:dyDescent="0.2">
      <c r="B26" s="29">
        <v>9</v>
      </c>
      <c r="C26" s="30" t="s">
        <v>28</v>
      </c>
      <c r="D26" s="31" t="s">
        <v>7</v>
      </c>
      <c r="E26" s="32">
        <v>2</v>
      </c>
      <c r="F26" s="107">
        <v>0</v>
      </c>
      <c r="G26" s="34">
        <f>+K26/$G$12</f>
        <v>1.7309481328934727E-3</v>
      </c>
      <c r="H26" s="35">
        <f>+L26/$H$12</f>
        <v>3.0267802475731887E-3</v>
      </c>
      <c r="I26" s="6"/>
      <c r="J26" s="71">
        <v>0</v>
      </c>
      <c r="K26" s="72">
        <f>+L26</f>
        <v>3.5</v>
      </c>
      <c r="L26" s="73">
        <v>3.5</v>
      </c>
      <c r="M26" s="6"/>
    </row>
    <row r="27" spans="2:13" ht="13.9" customHeight="1" x14ac:dyDescent="0.2">
      <c r="B27" s="9">
        <v>10</v>
      </c>
      <c r="C27" s="108" t="s">
        <v>29</v>
      </c>
      <c r="D27" s="40" t="s">
        <v>7</v>
      </c>
      <c r="E27" s="74">
        <v>2</v>
      </c>
      <c r="F27" s="75">
        <v>0</v>
      </c>
      <c r="G27" s="76">
        <f t="shared" ref="G27:G28" si="3">+K27/$G$12</f>
        <v>2.6708529690546282E-3</v>
      </c>
      <c r="H27" s="44">
        <f t="shared" ref="H27:H28" si="4">+L27/$H$12</f>
        <v>4.6703219220054302E-3</v>
      </c>
      <c r="I27" s="6"/>
      <c r="J27" s="77">
        <v>0</v>
      </c>
      <c r="K27" s="78">
        <f>+L27</f>
        <v>5.4005000000000001</v>
      </c>
      <c r="L27" s="79">
        <v>5.4005000000000001</v>
      </c>
      <c r="M27" s="6"/>
    </row>
    <row r="28" spans="2:13" ht="13.9" customHeight="1" thickBot="1" x14ac:dyDescent="0.25">
      <c r="B28" s="14">
        <v>11</v>
      </c>
      <c r="C28" s="49" t="s">
        <v>30</v>
      </c>
      <c r="D28" s="109" t="s">
        <v>7</v>
      </c>
      <c r="E28" s="81">
        <v>2</v>
      </c>
      <c r="F28" s="75">
        <v>0</v>
      </c>
      <c r="G28" s="90">
        <f t="shared" si="3"/>
        <v>-2.4116636004761073E-3</v>
      </c>
      <c r="H28" s="52">
        <f t="shared" si="4"/>
        <v>-4.2170967523505543E-3</v>
      </c>
      <c r="I28" s="6"/>
      <c r="J28" s="83">
        <v>0</v>
      </c>
      <c r="K28" s="92">
        <f>+L28</f>
        <v>-4.8764156714254634</v>
      </c>
      <c r="L28" s="84">
        <v>-4.8764156714254634</v>
      </c>
      <c r="M28" s="6"/>
    </row>
    <row r="29" spans="2:13" ht="13.9" customHeight="1" thickBot="1" x14ac:dyDescent="0.25">
      <c r="B29" s="53">
        <v>12</v>
      </c>
      <c r="C29" s="54" t="s">
        <v>31</v>
      </c>
      <c r="D29" s="55" t="s">
        <v>7</v>
      </c>
      <c r="E29" s="56">
        <v>2</v>
      </c>
      <c r="F29" s="110">
        <f>SUM(F26:F28)</f>
        <v>0</v>
      </c>
      <c r="G29" s="97">
        <f t="shared" ref="G29:L29" si="5">SUM(G26:G28)</f>
        <v>1.990137501471994E-3</v>
      </c>
      <c r="H29" s="98">
        <f t="shared" si="5"/>
        <v>3.480005417228065E-3</v>
      </c>
      <c r="I29" s="6"/>
      <c r="J29" s="99">
        <f t="shared" si="5"/>
        <v>0</v>
      </c>
      <c r="K29" s="100">
        <f t="shared" si="5"/>
        <v>4.0240843285745376</v>
      </c>
      <c r="L29" s="100">
        <f t="shared" si="5"/>
        <v>4.0240843285745376</v>
      </c>
      <c r="M29" s="6"/>
    </row>
    <row r="30" spans="2:13" s="68" customFormat="1" ht="13.9" customHeight="1" thickBot="1" x14ac:dyDescent="0.25">
      <c r="B30" s="63"/>
      <c r="C30" s="64"/>
      <c r="D30" s="65"/>
      <c r="E30" s="65"/>
      <c r="F30" s="6"/>
      <c r="G30" s="6"/>
      <c r="H30" s="6"/>
      <c r="I30" s="6"/>
      <c r="J30" s="95"/>
      <c r="K30" s="95"/>
      <c r="L30" s="95"/>
      <c r="M30" s="6"/>
    </row>
    <row r="31" spans="2:13" ht="13.9" customHeight="1" thickBot="1" x14ac:dyDescent="0.25">
      <c r="B31" s="53">
        <v>13</v>
      </c>
      <c r="C31" s="54" t="s">
        <v>32</v>
      </c>
      <c r="D31" s="55" t="s">
        <v>7</v>
      </c>
      <c r="E31" s="56">
        <v>2</v>
      </c>
      <c r="F31" s="96">
        <f>+F29+F22</f>
        <v>7.5044990888018831E-2</v>
      </c>
      <c r="G31" s="97">
        <f>+G29+G22</f>
        <v>4.3339319227010849E-2</v>
      </c>
      <c r="H31" s="98">
        <f>+H29+H22</f>
        <v>6.4794773999547736E-2</v>
      </c>
      <c r="I31" s="6"/>
      <c r="J31" s="111">
        <f>+J29+J22</f>
        <v>151.74196333023838</v>
      </c>
      <c r="K31" s="100">
        <f>+K29+K22</f>
        <v>87.632676226395759</v>
      </c>
      <c r="L31" s="112">
        <f>+L29+L22</f>
        <v>74.925065729580496</v>
      </c>
    </row>
    <row r="32" spans="2:13" s="68" customFormat="1" ht="13.9" customHeight="1" thickBot="1" x14ac:dyDescent="0.25">
      <c r="B32" s="63"/>
      <c r="C32" s="64"/>
      <c r="D32" s="65"/>
      <c r="E32" s="65"/>
      <c r="F32" s="6"/>
      <c r="G32" s="6"/>
      <c r="H32" s="6"/>
      <c r="I32" s="6"/>
      <c r="J32" s="95"/>
      <c r="K32" s="95"/>
      <c r="L32" s="95"/>
      <c r="M32" s="6"/>
    </row>
    <row r="33" spans="2:13" ht="13.9" customHeight="1" thickBot="1" x14ac:dyDescent="0.25">
      <c r="B33" s="53">
        <v>14</v>
      </c>
      <c r="C33" s="54" t="s">
        <v>33</v>
      </c>
      <c r="D33" s="55" t="s">
        <v>7</v>
      </c>
      <c r="E33" s="56">
        <v>2</v>
      </c>
      <c r="F33" s="113">
        <f>(+'RPI Indices'!C7/'RPI Indices'!C8)-1</f>
        <v>1.051811453058038E-2</v>
      </c>
      <c r="G33" s="144">
        <f>+F33</f>
        <v>1.051811453058038E-2</v>
      </c>
      <c r="H33" s="145">
        <f>+G33</f>
        <v>1.051811453058038E-2</v>
      </c>
      <c r="I33" s="6"/>
      <c r="J33" s="99">
        <f>+F33*F12</f>
        <v>21.267766582637936</v>
      </c>
      <c r="K33" s="100">
        <f>+G33*G12</f>
        <v>21.267766582637936</v>
      </c>
      <c r="L33" s="101">
        <f>+H33*H12</f>
        <v>12.162561483129663</v>
      </c>
    </row>
    <row r="34" spans="2:13" s="68" customFormat="1" ht="13.9" customHeight="1" thickBot="1" x14ac:dyDescent="0.25">
      <c r="B34" s="63"/>
      <c r="C34" s="64"/>
      <c r="D34" s="65"/>
      <c r="E34" s="65"/>
      <c r="F34" s="6"/>
      <c r="G34" s="6"/>
      <c r="H34" s="6"/>
      <c r="I34" s="6"/>
      <c r="J34" s="95"/>
      <c r="K34" s="95"/>
      <c r="L34" s="95"/>
      <c r="M34" s="6"/>
    </row>
    <row r="35" spans="2:13" ht="13.9" customHeight="1" thickBot="1" x14ac:dyDescent="0.25">
      <c r="B35" s="53">
        <v>15</v>
      </c>
      <c r="C35" s="54" t="s">
        <v>34</v>
      </c>
      <c r="D35" s="55" t="s">
        <v>7</v>
      </c>
      <c r="E35" s="56">
        <v>2</v>
      </c>
      <c r="F35" s="96">
        <f>+F31+F33</f>
        <v>8.5563105418599211E-2</v>
      </c>
      <c r="G35" s="97">
        <f>+G31+G33</f>
        <v>5.3857433757591229E-2</v>
      </c>
      <c r="H35" s="98">
        <f>+H31+H33</f>
        <v>7.5312888530128116E-2</v>
      </c>
      <c r="I35" s="6"/>
      <c r="J35" s="100">
        <f>+J46</f>
        <v>80.880528618713953</v>
      </c>
      <c r="K35" s="100">
        <f>+K31+K33</f>
        <v>108.90044280903369</v>
      </c>
      <c r="L35" s="112">
        <f>+L31+L33</f>
        <v>87.08762721271016</v>
      </c>
    </row>
    <row r="36" spans="2:13" s="68" customFormat="1" ht="13.9" customHeight="1" thickBot="1" x14ac:dyDescent="0.25">
      <c r="B36" s="63"/>
      <c r="C36" s="64"/>
      <c r="D36" s="65"/>
      <c r="E36" s="65"/>
      <c r="F36" s="6"/>
      <c r="G36" s="6"/>
      <c r="H36" s="6"/>
      <c r="I36" s="6"/>
      <c r="J36" s="95"/>
      <c r="K36" s="95"/>
      <c r="L36" s="95"/>
      <c r="M36" s="6"/>
    </row>
    <row r="37" spans="2:13" ht="13.9" customHeight="1" thickBot="1" x14ac:dyDescent="0.25">
      <c r="B37" s="53">
        <v>16</v>
      </c>
      <c r="C37" s="54" t="s">
        <v>35</v>
      </c>
      <c r="D37" s="55" t="s">
        <v>7</v>
      </c>
      <c r="E37" s="56">
        <v>2</v>
      </c>
      <c r="F37" s="96">
        <f>+F46</f>
        <v>0.04</v>
      </c>
      <c r="G37" s="97">
        <f>+G46</f>
        <v>9.4217418570114453E-3</v>
      </c>
      <c r="H37" s="98">
        <f>+H46</f>
        <v>1.6475099171727077E-2</v>
      </c>
      <c r="I37" s="6"/>
      <c r="J37" s="99">
        <f>+J46</f>
        <v>80.880528618713953</v>
      </c>
      <c r="K37" s="100">
        <f>+K46</f>
        <v>19.050886547603739</v>
      </c>
      <c r="L37" s="101">
        <f>+L46</f>
        <v>19.050886547603739</v>
      </c>
    </row>
    <row r="38" spans="2:13" s="68" customFormat="1" ht="13.9" customHeight="1" thickBot="1" x14ac:dyDescent="0.25">
      <c r="B38" s="63"/>
      <c r="C38" s="64"/>
      <c r="D38" s="65"/>
      <c r="E38" s="65"/>
      <c r="F38" s="6"/>
      <c r="G38" s="6"/>
      <c r="H38" s="6"/>
      <c r="I38" s="6"/>
      <c r="J38" s="95"/>
      <c r="K38" s="95"/>
      <c r="L38" s="95"/>
      <c r="M38" s="6"/>
    </row>
    <row r="39" spans="2:13" ht="13.9" customHeight="1" thickBot="1" x14ac:dyDescent="0.25">
      <c r="B39" s="53">
        <v>17</v>
      </c>
      <c r="C39" s="54" t="s">
        <v>36</v>
      </c>
      <c r="D39" s="55" t="s">
        <v>7</v>
      </c>
      <c r="E39" s="56">
        <v>2</v>
      </c>
      <c r="F39" s="96">
        <f>+F35-F37</f>
        <v>4.556310541859921E-2</v>
      </c>
      <c r="G39" s="97">
        <f t="shared" ref="G39:H39" si="6">+G35-G37</f>
        <v>4.4435691900579784E-2</v>
      </c>
      <c r="H39" s="98">
        <f t="shared" si="6"/>
        <v>5.8837789358401039E-2</v>
      </c>
      <c r="I39" s="6"/>
      <c r="J39" s="111">
        <f t="shared" ref="J39:L39" si="7">+J35-J37</f>
        <v>0</v>
      </c>
      <c r="K39" s="100">
        <f t="shared" si="7"/>
        <v>89.849556261429953</v>
      </c>
      <c r="L39" s="112">
        <f t="shared" si="7"/>
        <v>68.036740665106421</v>
      </c>
    </row>
    <row r="40" spans="2:13" s="68" customFormat="1" ht="13.9" customHeight="1" x14ac:dyDescent="0.2">
      <c r="B40" s="63"/>
      <c r="C40" s="64"/>
      <c r="D40" s="65"/>
      <c r="E40" s="65"/>
      <c r="F40" s="6"/>
      <c r="G40" s="6"/>
      <c r="H40" s="6"/>
      <c r="I40" s="6"/>
      <c r="J40" s="6"/>
      <c r="K40" s="6"/>
      <c r="L40" s="6"/>
      <c r="M40" s="6"/>
    </row>
    <row r="41" spans="2:13" s="68" customFormat="1" ht="13.9" customHeight="1" x14ac:dyDescent="0.2">
      <c r="B41" s="63"/>
      <c r="C41" s="64"/>
      <c r="D41" s="65"/>
      <c r="E41" s="65"/>
      <c r="F41" s="6"/>
      <c r="G41" s="6"/>
      <c r="H41" s="6"/>
      <c r="I41" s="6"/>
      <c r="J41" s="6"/>
      <c r="K41" s="6"/>
      <c r="L41" s="6"/>
      <c r="M41" s="6"/>
    </row>
    <row r="42" spans="2:13" s="68" customFormat="1" ht="13.9" customHeight="1" thickBot="1" x14ac:dyDescent="0.25">
      <c r="B42" s="63"/>
      <c r="C42" s="64"/>
      <c r="D42" s="65"/>
      <c r="E42" s="65"/>
      <c r="F42" s="6"/>
      <c r="G42" s="6"/>
      <c r="H42" s="6"/>
      <c r="I42" s="6"/>
      <c r="J42" s="6"/>
      <c r="K42" s="6"/>
      <c r="L42" s="6"/>
      <c r="M42" s="6"/>
    </row>
    <row r="43" spans="2:13" s="68" customFormat="1" ht="13.9" customHeight="1" thickBot="1" x14ac:dyDescent="0.25">
      <c r="B43" s="3" t="s">
        <v>37</v>
      </c>
      <c r="C43" s="28" t="s">
        <v>38</v>
      </c>
      <c r="D43" s="7"/>
      <c r="E43" s="7"/>
      <c r="F43" s="7"/>
      <c r="G43" s="7"/>
      <c r="H43" s="7"/>
      <c r="I43" s="24"/>
      <c r="J43" s="106"/>
      <c r="K43" s="106"/>
      <c r="L43" s="106"/>
      <c r="M43" s="6"/>
    </row>
    <row r="44" spans="2:13" s="68" customFormat="1" ht="13.9" customHeight="1" x14ac:dyDescent="0.2">
      <c r="B44" s="29">
        <v>18</v>
      </c>
      <c r="C44" s="30" t="s">
        <v>39</v>
      </c>
      <c r="D44" s="31" t="s">
        <v>7</v>
      </c>
      <c r="E44" s="32">
        <v>2</v>
      </c>
      <c r="F44" s="107">
        <v>0.04</v>
      </c>
      <c r="G44" s="34">
        <f>+K44/$G$12</f>
        <v>4.2381171285878032E-2</v>
      </c>
      <c r="H44" s="35">
        <f>+L44/$H$12</f>
        <v>7.4108801806025137E-2</v>
      </c>
      <c r="I44" s="6"/>
      <c r="J44" s="71">
        <f>+F37*F12</f>
        <v>80.880528618713953</v>
      </c>
      <c r="K44" s="72">
        <f>+L44</f>
        <v>85.695288427051906</v>
      </c>
      <c r="L44" s="73">
        <v>85.695288427051906</v>
      </c>
      <c r="M44" s="6"/>
    </row>
    <row r="45" spans="2:13" s="68" customFormat="1" ht="13.9" customHeight="1" thickBot="1" x14ac:dyDescent="0.25">
      <c r="B45" s="9">
        <v>19</v>
      </c>
      <c r="C45" s="108" t="s">
        <v>40</v>
      </c>
      <c r="D45" s="40" t="s">
        <v>7</v>
      </c>
      <c r="E45" s="74">
        <v>2</v>
      </c>
      <c r="F45" s="75">
        <v>0</v>
      </c>
      <c r="G45" s="76">
        <f>+K45/$G$12</f>
        <v>3.2959429428866586E-2</v>
      </c>
      <c r="H45" s="44">
        <f t="shared" ref="H45" si="8">+L45/$H$12</f>
        <v>5.763370263429806E-2</v>
      </c>
      <c r="I45" s="6"/>
      <c r="J45" s="77">
        <v>0</v>
      </c>
      <c r="K45" s="78">
        <f>+L45</f>
        <v>66.644401879448168</v>
      </c>
      <c r="L45" s="79">
        <v>66.644401879448168</v>
      </c>
      <c r="M45" s="6"/>
    </row>
    <row r="46" spans="2:13" ht="15" thickBot="1" x14ac:dyDescent="0.25">
      <c r="B46" s="53">
        <v>20</v>
      </c>
      <c r="C46" s="54" t="s">
        <v>35</v>
      </c>
      <c r="D46" s="55" t="s">
        <v>7</v>
      </c>
      <c r="E46" s="56">
        <v>2</v>
      </c>
      <c r="F46" s="110">
        <f>SUM(F44-F45)</f>
        <v>0.04</v>
      </c>
      <c r="G46" s="97">
        <f>SUM(G44-G45)</f>
        <v>9.4217418570114453E-3</v>
      </c>
      <c r="H46" s="98">
        <f>SUM(H44-H45)</f>
        <v>1.6475099171727077E-2</v>
      </c>
      <c r="I46" s="6"/>
      <c r="J46" s="111">
        <f>SUM(J44-J45)</f>
        <v>80.880528618713953</v>
      </c>
      <c r="K46" s="100">
        <f t="shared" ref="K46:L46" si="9">SUM(K44-K45)</f>
        <v>19.050886547603739</v>
      </c>
      <c r="L46" s="112">
        <f t="shared" si="9"/>
        <v>19.050886547603739</v>
      </c>
    </row>
    <row r="47" spans="2:13" x14ac:dyDescent="0.2"/>
    <row r="48" spans="2:13" x14ac:dyDescent="0.2"/>
    <row r="49" spans="2:3" x14ac:dyDescent="0.2">
      <c r="B49" s="114"/>
      <c r="C49" s="64" t="s">
        <v>41</v>
      </c>
    </row>
    <row r="50" spans="2:3" x14ac:dyDescent="0.2">
      <c r="B50" s="115"/>
      <c r="C50" s="64" t="s">
        <v>42</v>
      </c>
    </row>
    <row r="51" spans="2:3" x14ac:dyDescent="0.2">
      <c r="B51" s="116"/>
      <c r="C51" s="64" t="s">
        <v>43</v>
      </c>
    </row>
    <row r="52" spans="2:3" x14ac:dyDescent="0.2">
      <c r="B52" s="117"/>
      <c r="C52" s="64" t="s">
        <v>44</v>
      </c>
    </row>
    <row r="53" spans="2:3" x14ac:dyDescent="0.2"/>
    <row r="54" spans="2:3" x14ac:dyDescent="0.2"/>
    <row r="55" spans="2:3" x14ac:dyDescent="0.2"/>
    <row r="56" spans="2:3" x14ac:dyDescent="0.2"/>
    <row r="57" spans="2:3" x14ac:dyDescent="0.2"/>
    <row r="58" spans="2:3" x14ac:dyDescent="0.2"/>
    <row r="59" spans="2:3" x14ac:dyDescent="0.2"/>
    <row r="60" spans="2:3" x14ac:dyDescent="0.2"/>
    <row r="61" spans="2:3" x14ac:dyDescent="0.2"/>
    <row r="62" spans="2:3" x14ac:dyDescent="0.2"/>
    <row r="63" spans="2:3" x14ac:dyDescent="0.2"/>
    <row r="64" spans="2:3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</sheetData>
  <mergeCells count="13">
    <mergeCell ref="J5:J6"/>
    <mergeCell ref="K5:K6"/>
    <mergeCell ref="L5:L6"/>
    <mergeCell ref="B2:C2"/>
    <mergeCell ref="B3:C3"/>
    <mergeCell ref="F4:H4"/>
    <mergeCell ref="J4:L4"/>
    <mergeCell ref="B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183"/>
  <sheetViews>
    <sheetView zoomScale="70" zoomScaleNormal="70" workbookViewId="0">
      <selection activeCell="M43" sqref="M43"/>
    </sheetView>
  </sheetViews>
  <sheetFormatPr defaultColWidth="8.75" defaultRowHeight="14.25" zeroHeight="1" x14ac:dyDescent="0.2"/>
  <cols>
    <col min="1" max="1" width="1.875" style="2" customWidth="1"/>
    <col min="2" max="2" width="4.125" style="2" customWidth="1"/>
    <col min="3" max="3" width="45.125" style="2" customWidth="1"/>
    <col min="4" max="5" width="5.125" style="2" customWidth="1"/>
    <col min="6" max="6" width="10" style="2" customWidth="1"/>
    <col min="7" max="7" width="12.125" style="2" customWidth="1"/>
    <col min="8" max="9" width="11.875" style="2" customWidth="1"/>
    <col min="10" max="10" width="11.625" style="2" customWidth="1"/>
    <col min="11" max="11" width="11.5" style="2" customWidth="1"/>
    <col min="12" max="12" width="12.625" style="2" customWidth="1"/>
    <col min="13" max="13" width="12.625" style="67" customWidth="1"/>
    <col min="14" max="16384" width="8.75" style="2"/>
  </cols>
  <sheetData>
    <row r="1" spans="2:13" ht="20.25" x14ac:dyDescent="0.2">
      <c r="B1" s="22" t="s">
        <v>4</v>
      </c>
      <c r="C1" s="22"/>
      <c r="D1" s="22"/>
      <c r="E1" s="22"/>
      <c r="F1" s="22"/>
      <c r="G1" s="22"/>
      <c r="H1" s="22"/>
      <c r="I1" s="22"/>
      <c r="J1" s="22"/>
      <c r="K1" s="118" t="str">
        <f>+Average!K1</f>
        <v>Yorkshire Water</v>
      </c>
      <c r="L1" s="22"/>
      <c r="M1" s="23"/>
    </row>
    <row r="2" spans="2:13" ht="20.25" x14ac:dyDescent="0.2">
      <c r="B2" s="150" t="s">
        <v>45</v>
      </c>
      <c r="C2" s="150"/>
      <c r="D2" s="7"/>
      <c r="E2" s="7"/>
      <c r="F2" s="7"/>
      <c r="G2" s="7"/>
      <c r="H2" s="7"/>
      <c r="I2" s="24"/>
      <c r="J2" s="7"/>
      <c r="K2" s="7"/>
      <c r="L2" s="7"/>
      <c r="M2" s="25"/>
    </row>
    <row r="3" spans="2:13" ht="21" thickBot="1" x14ac:dyDescent="0.25">
      <c r="B3" s="150" t="s">
        <v>6</v>
      </c>
      <c r="C3" s="150"/>
      <c r="D3" s="7"/>
      <c r="E3" s="7"/>
      <c r="F3" s="7"/>
      <c r="G3" s="7"/>
      <c r="H3" s="7"/>
      <c r="I3" s="24"/>
      <c r="J3" s="7"/>
      <c r="K3" s="7"/>
      <c r="L3" s="7"/>
      <c r="M3" s="25"/>
    </row>
    <row r="4" spans="2:13" ht="15" thickBot="1" x14ac:dyDescent="0.25">
      <c r="B4" s="26"/>
      <c r="C4" s="7"/>
      <c r="D4" s="7"/>
      <c r="E4" s="7"/>
      <c r="F4" s="151" t="s">
        <v>7</v>
      </c>
      <c r="G4" s="152"/>
      <c r="H4" s="153"/>
      <c r="I4" s="24"/>
      <c r="J4" s="151" t="s">
        <v>8</v>
      </c>
      <c r="K4" s="152"/>
      <c r="L4" s="153"/>
      <c r="M4" s="25"/>
    </row>
    <row r="5" spans="2:13" ht="14.45" customHeight="1" x14ac:dyDescent="0.2">
      <c r="B5" s="154" t="s">
        <v>9</v>
      </c>
      <c r="C5" s="155"/>
      <c r="D5" s="158" t="s">
        <v>10</v>
      </c>
      <c r="E5" s="160" t="s">
        <v>11</v>
      </c>
      <c r="F5" s="148" t="s">
        <v>12</v>
      </c>
      <c r="G5" s="148" t="s">
        <v>13</v>
      </c>
      <c r="H5" s="148" t="s">
        <v>14</v>
      </c>
      <c r="I5" s="27"/>
      <c r="J5" s="148" t="s">
        <v>12</v>
      </c>
      <c r="K5" s="148" t="s">
        <v>13</v>
      </c>
      <c r="L5" s="148" t="s">
        <v>14</v>
      </c>
      <c r="M5" s="27"/>
    </row>
    <row r="6" spans="2:13" ht="66" customHeight="1" thickBot="1" x14ac:dyDescent="0.25">
      <c r="B6" s="156"/>
      <c r="C6" s="157"/>
      <c r="D6" s="159"/>
      <c r="E6" s="161"/>
      <c r="F6" s="149"/>
      <c r="G6" s="149"/>
      <c r="H6" s="149"/>
      <c r="I6" s="27"/>
      <c r="J6" s="149"/>
      <c r="K6" s="149"/>
      <c r="L6" s="149"/>
      <c r="M6" s="27"/>
    </row>
    <row r="7" spans="2:13" ht="23.45" customHeight="1" thickBot="1" x14ac:dyDescent="0.25">
      <c r="B7" s="7"/>
      <c r="C7" s="7"/>
      <c r="D7" s="7"/>
      <c r="E7" s="7"/>
      <c r="F7" s="7"/>
      <c r="G7" s="7"/>
      <c r="H7" s="7"/>
      <c r="I7" s="24"/>
      <c r="J7" s="7"/>
      <c r="K7" s="7"/>
      <c r="L7" s="7"/>
      <c r="M7" s="25"/>
    </row>
    <row r="8" spans="2:13" ht="15" thickBot="1" x14ac:dyDescent="0.25">
      <c r="B8" s="3" t="s">
        <v>15</v>
      </c>
      <c r="C8" s="28"/>
      <c r="D8" s="7"/>
      <c r="E8" s="7"/>
      <c r="F8" s="7"/>
      <c r="G8" s="7"/>
      <c r="H8" s="7"/>
      <c r="I8" s="24"/>
      <c r="J8" s="7"/>
      <c r="K8" s="7"/>
      <c r="L8" s="7"/>
      <c r="M8" s="25"/>
    </row>
    <row r="9" spans="2:13" ht="13.9" customHeight="1" x14ac:dyDescent="0.2">
      <c r="B9" s="29">
        <v>1</v>
      </c>
      <c r="C9" s="30" t="s">
        <v>47</v>
      </c>
      <c r="D9" s="31" t="s">
        <v>7</v>
      </c>
      <c r="E9" s="32">
        <v>2</v>
      </c>
      <c r="F9" s="33">
        <v>5.6500000000000009E-2</v>
      </c>
      <c r="G9" s="34">
        <f>+K9/G12</f>
        <v>3.6086954170859435E-2</v>
      </c>
      <c r="H9" s="35">
        <f>+F9</f>
        <v>5.6500000000000009E-2</v>
      </c>
      <c r="I9" s="6"/>
      <c r="J9" s="36">
        <f>+F12*F9</f>
        <v>117.03840728422712</v>
      </c>
      <c r="K9" s="37">
        <f>+L9</f>
        <v>74.753267962766103</v>
      </c>
      <c r="L9" s="38">
        <f>+H12*H9</f>
        <v>74.753267962766103</v>
      </c>
      <c r="M9" s="6"/>
    </row>
    <row r="10" spans="2:13" ht="13.9" customHeight="1" thickBot="1" x14ac:dyDescent="0.25">
      <c r="B10" s="9" t="s">
        <v>16</v>
      </c>
      <c r="C10" s="39" t="s">
        <v>48</v>
      </c>
      <c r="D10" s="40" t="s">
        <v>7</v>
      </c>
      <c r="E10" s="41">
        <v>2</v>
      </c>
      <c r="F10" s="42">
        <v>1.6964136426641709E-2</v>
      </c>
      <c r="G10" s="43">
        <f>+K10/G12</f>
        <v>1.0835115288078343E-2</v>
      </c>
      <c r="H10" s="44">
        <f>+F10</f>
        <v>1.6964136426641709E-2</v>
      </c>
      <c r="I10" s="6"/>
      <c r="J10" s="45">
        <f>+F12*F10</f>
        <v>35.140805457105934</v>
      </c>
      <c r="K10" s="46">
        <f>+L10</f>
        <v>22.444683824029539</v>
      </c>
      <c r="L10" s="47">
        <f>+H12*H10</f>
        <v>22.444683824029539</v>
      </c>
      <c r="M10" s="6"/>
    </row>
    <row r="11" spans="2:13" ht="13.9" customHeight="1" thickBot="1" x14ac:dyDescent="0.25">
      <c r="B11" s="48" t="s">
        <v>17</v>
      </c>
      <c r="C11" s="49" t="s">
        <v>49</v>
      </c>
      <c r="D11" s="50" t="s">
        <v>7</v>
      </c>
      <c r="E11" s="51">
        <v>2</v>
      </c>
      <c r="F11" s="96">
        <f>SUM(F9:F10)</f>
        <v>7.3464136426641721E-2</v>
      </c>
      <c r="G11" s="97">
        <f>SUM(G9:G10)</f>
        <v>4.692206945893778E-2</v>
      </c>
      <c r="H11" s="98">
        <f>SUM(H9:H10)</f>
        <v>7.3464136426641721E-2</v>
      </c>
      <c r="I11" s="6"/>
      <c r="J11" s="99">
        <f>SUM(J9:J10)</f>
        <v>152.17921274133306</v>
      </c>
      <c r="K11" s="100">
        <f>SUM(K9:K10)</f>
        <v>97.197951786795642</v>
      </c>
      <c r="L11" s="101">
        <f>SUM(L9:L10)</f>
        <v>97.197951786795642</v>
      </c>
      <c r="M11" s="6"/>
    </row>
    <row r="12" spans="2:13" ht="13.9" customHeight="1" thickBot="1" x14ac:dyDescent="0.25">
      <c r="B12" s="53">
        <f xml:space="preserve"> B9 + 1</f>
        <v>2</v>
      </c>
      <c r="C12" s="54" t="s">
        <v>51</v>
      </c>
      <c r="D12" s="55" t="s">
        <v>8</v>
      </c>
      <c r="E12" s="56">
        <v>0</v>
      </c>
      <c r="F12" s="57">
        <v>2071.4762351190639</v>
      </c>
      <c r="G12" s="58">
        <f>+F12</f>
        <v>2071.4762351190639</v>
      </c>
      <c r="H12" s="59">
        <v>1323.0666896064795</v>
      </c>
      <c r="I12" s="6"/>
      <c r="J12" s="60"/>
      <c r="K12" s="61"/>
      <c r="L12" s="62"/>
      <c r="M12" s="6"/>
    </row>
    <row r="13" spans="2:13" s="67" customFormat="1" ht="13.9" customHeight="1" x14ac:dyDescent="0.2">
      <c r="B13" s="63"/>
      <c r="C13" s="64"/>
      <c r="D13" s="65"/>
      <c r="E13" s="65"/>
      <c r="F13" s="6"/>
      <c r="G13" s="6"/>
      <c r="H13" s="6"/>
      <c r="I13" s="6"/>
      <c r="J13" s="66"/>
      <c r="K13" s="66"/>
      <c r="L13" s="66"/>
      <c r="M13" s="6"/>
    </row>
    <row r="14" spans="2:13" s="68" customFormat="1" ht="13.9" customHeight="1" thickBot="1" x14ac:dyDescent="0.25">
      <c r="B14" s="63"/>
      <c r="C14" s="64"/>
      <c r="D14" s="65"/>
      <c r="E14" s="65"/>
      <c r="F14" s="6"/>
      <c r="G14" s="6"/>
      <c r="H14" s="6"/>
      <c r="I14" s="6"/>
      <c r="J14" s="66"/>
      <c r="K14" s="66"/>
      <c r="L14" s="66"/>
      <c r="M14" s="6"/>
    </row>
    <row r="15" spans="2:13" ht="13.9" customHeight="1" thickBot="1" x14ac:dyDescent="0.25">
      <c r="B15" s="3" t="s">
        <v>18</v>
      </c>
      <c r="C15" s="28" t="s">
        <v>19</v>
      </c>
      <c r="D15" s="69"/>
      <c r="E15" s="65"/>
      <c r="F15" s="6"/>
      <c r="G15" s="6"/>
      <c r="H15" s="6"/>
      <c r="I15" s="6"/>
      <c r="J15" s="66"/>
      <c r="K15" s="66"/>
      <c r="L15" s="66"/>
      <c r="M15" s="6"/>
    </row>
    <row r="16" spans="2:13" ht="13.9" customHeight="1" x14ac:dyDescent="0.2">
      <c r="B16" s="9">
        <f xml:space="preserve"> B12 + 1</f>
        <v>3</v>
      </c>
      <c r="C16" s="39" t="s">
        <v>20</v>
      </c>
      <c r="D16" s="31" t="s">
        <v>7</v>
      </c>
      <c r="E16" s="32">
        <v>2</v>
      </c>
      <c r="F16" s="70">
        <v>0</v>
      </c>
      <c r="G16" s="34">
        <f>+K16/$G$12</f>
        <v>1.7184582242487291E-2</v>
      </c>
      <c r="H16" s="35">
        <f>+L16/$H$12</f>
        <v>2.6905260336007146E-2</v>
      </c>
      <c r="I16" s="6"/>
      <c r="J16" s="71">
        <v>0</v>
      </c>
      <c r="K16" s="72">
        <f>+L16</f>
        <v>35.59745372576149</v>
      </c>
      <c r="L16" s="73">
        <v>35.59745372576149</v>
      </c>
      <c r="M16" s="6"/>
    </row>
    <row r="17" spans="2:13" ht="13.9" customHeight="1" x14ac:dyDescent="0.2">
      <c r="B17" s="9">
        <v>4</v>
      </c>
      <c r="C17" s="39" t="s">
        <v>21</v>
      </c>
      <c r="D17" s="40" t="s">
        <v>7</v>
      </c>
      <c r="E17" s="74">
        <v>2</v>
      </c>
      <c r="F17" s="75">
        <v>0</v>
      </c>
      <c r="G17" s="76">
        <f t="shared" ref="G17:G20" si="0">+K17/$G$12</f>
        <v>-8.7984833801951837E-3</v>
      </c>
      <c r="H17" s="44">
        <f t="shared" ref="H17:H20" si="1">+L17/$H$12</f>
        <v>-1.3775457707717893E-2</v>
      </c>
      <c r="I17" s="6"/>
      <c r="J17" s="77">
        <v>0</v>
      </c>
      <c r="K17" s="78">
        <f t="shared" ref="K17:K18" si="2">+L17</f>
        <v>-18.225849227164375</v>
      </c>
      <c r="L17" s="79">
        <v>-18.225849227164375</v>
      </c>
      <c r="M17" s="6"/>
    </row>
    <row r="18" spans="2:13" ht="13.9" customHeight="1" x14ac:dyDescent="0.2">
      <c r="B18" s="9">
        <v>5</v>
      </c>
      <c r="C18" s="39" t="s">
        <v>22</v>
      </c>
      <c r="D18" s="40" t="s">
        <v>7</v>
      </c>
      <c r="E18" s="74">
        <v>2</v>
      </c>
      <c r="F18" s="75">
        <v>0</v>
      </c>
      <c r="G18" s="76">
        <f t="shared" si="0"/>
        <v>1.2081166466158342E-2</v>
      </c>
      <c r="H18" s="44">
        <f t="shared" si="1"/>
        <v>1.8915032343991535E-2</v>
      </c>
      <c r="I18" s="6"/>
      <c r="J18" s="77">
        <v>0</v>
      </c>
      <c r="K18" s="78">
        <f t="shared" si="2"/>
        <v>25.025849227164368</v>
      </c>
      <c r="L18" s="79">
        <v>25.025849227164368</v>
      </c>
      <c r="M18" s="6"/>
    </row>
    <row r="19" spans="2:13" ht="13.9" customHeight="1" x14ac:dyDescent="0.2">
      <c r="B19" s="14">
        <v>6</v>
      </c>
      <c r="C19" s="80" t="s">
        <v>23</v>
      </c>
      <c r="D19" s="40" t="s">
        <v>7</v>
      </c>
      <c r="E19" s="81">
        <v>2</v>
      </c>
      <c r="F19" s="82">
        <v>0</v>
      </c>
      <c r="G19" s="76">
        <f t="shared" si="0"/>
        <v>2.1387846839854541E-3</v>
      </c>
      <c r="H19" s="44">
        <f t="shared" si="1"/>
        <v>4.0745140144752721E-3</v>
      </c>
      <c r="I19" s="6"/>
      <c r="J19" s="83">
        <v>0</v>
      </c>
      <c r="K19" s="121">
        <v>4.4304416449125057</v>
      </c>
      <c r="L19" s="84">
        <v>5.3908537688870055</v>
      </c>
      <c r="M19" s="6"/>
    </row>
    <row r="20" spans="2:13" ht="13.9" customHeight="1" thickBot="1" x14ac:dyDescent="0.25">
      <c r="B20" s="85">
        <v>7</v>
      </c>
      <c r="C20" s="86" t="s">
        <v>24</v>
      </c>
      <c r="D20" s="87" t="s">
        <v>7</v>
      </c>
      <c r="E20" s="88">
        <v>2</v>
      </c>
      <c r="F20" s="89">
        <v>0</v>
      </c>
      <c r="G20" s="90">
        <f t="shared" si="0"/>
        <v>-2.2603946105159846E-2</v>
      </c>
      <c r="H20" s="52">
        <f t="shared" si="1"/>
        <v>-4.3061882702608641E-2</v>
      </c>
      <c r="I20" s="6"/>
      <c r="J20" s="91">
        <v>0</v>
      </c>
      <c r="K20" s="142">
        <v>-46.823537176750747</v>
      </c>
      <c r="L20" s="93">
        <v>-56.973742595562932</v>
      </c>
      <c r="M20" s="6"/>
    </row>
    <row r="21" spans="2:13" s="68" customFormat="1" ht="13.9" customHeight="1" thickBot="1" x14ac:dyDescent="0.25">
      <c r="B21" s="63"/>
      <c r="C21" s="64"/>
      <c r="D21" s="65"/>
      <c r="E21" s="65"/>
      <c r="F21" s="94"/>
      <c r="G21" s="94"/>
      <c r="H21" s="94"/>
      <c r="I21" s="6"/>
      <c r="J21" s="95"/>
      <c r="K21" s="95"/>
      <c r="L21" s="95"/>
      <c r="M21" s="6"/>
    </row>
    <row r="22" spans="2:13" ht="13.9" customHeight="1" thickBot="1" x14ac:dyDescent="0.25">
      <c r="B22" s="53">
        <v>8</v>
      </c>
      <c r="C22" s="54" t="s">
        <v>25</v>
      </c>
      <c r="D22" s="55" t="s">
        <v>7</v>
      </c>
      <c r="E22" s="56">
        <v>2</v>
      </c>
      <c r="F22" s="96">
        <f>SUM(F16:F20)+F11</f>
        <v>7.3464136426641721E-2</v>
      </c>
      <c r="G22" s="97">
        <f>SUM(G16:G20)+G11</f>
        <v>4.6924173366213837E-2</v>
      </c>
      <c r="H22" s="98">
        <f>SUM(H16:H20)+H11</f>
        <v>6.6521602710789135E-2</v>
      </c>
      <c r="I22" s="6"/>
      <c r="J22" s="99">
        <f>SUM(J16:J20)+J11</f>
        <v>152.17921274133306</v>
      </c>
      <c r="K22" s="100">
        <f>SUM(K16:K20)+K11</f>
        <v>97.20230998071888</v>
      </c>
      <c r="L22" s="101">
        <f>SUM(L16:L20)+L11</f>
        <v>88.012516685881195</v>
      </c>
      <c r="M22" s="6"/>
    </row>
    <row r="23" spans="2:13" ht="13.9" customHeight="1" x14ac:dyDescent="0.2">
      <c r="B23" s="102"/>
      <c r="C23" s="103"/>
      <c r="D23" s="104"/>
      <c r="E23" s="104"/>
      <c r="F23" s="6"/>
      <c r="G23" s="6"/>
      <c r="H23" s="6"/>
      <c r="I23" s="6"/>
      <c r="J23" s="95"/>
      <c r="K23" s="95"/>
      <c r="L23" s="95"/>
      <c r="M23" s="6"/>
    </row>
    <row r="24" spans="2:13" ht="13.9" customHeight="1" thickBot="1" x14ac:dyDescent="0.25">
      <c r="I24" s="68"/>
      <c r="J24" s="105"/>
      <c r="K24" s="105"/>
      <c r="L24" s="105"/>
    </row>
    <row r="25" spans="2:13" ht="13.9" customHeight="1" thickBot="1" x14ac:dyDescent="0.25">
      <c r="B25" s="3" t="s">
        <v>26</v>
      </c>
      <c r="C25" s="28" t="s">
        <v>27</v>
      </c>
      <c r="D25" s="7"/>
      <c r="E25" s="7"/>
      <c r="F25" s="7"/>
      <c r="G25" s="7"/>
      <c r="H25" s="7"/>
      <c r="I25" s="24"/>
      <c r="J25" s="106"/>
      <c r="K25" s="106"/>
      <c r="L25" s="106"/>
      <c r="M25" s="25"/>
    </row>
    <row r="26" spans="2:13" ht="13.9" customHeight="1" x14ac:dyDescent="0.2">
      <c r="B26" s="29">
        <v>9</v>
      </c>
      <c r="C26" s="30" t="s">
        <v>28</v>
      </c>
      <c r="D26" s="31" t="s">
        <v>7</v>
      </c>
      <c r="E26" s="32">
        <v>2</v>
      </c>
      <c r="F26" s="107">
        <v>0</v>
      </c>
      <c r="G26" s="34">
        <f>+K26/$G$12</f>
        <v>9.4135764965120067E-3</v>
      </c>
      <c r="H26" s="35">
        <f>+L26/$H$12</f>
        <v>1.4738486089314135E-2</v>
      </c>
      <c r="I26" s="6"/>
      <c r="J26" s="71">
        <v>0</v>
      </c>
      <c r="K26" s="72">
        <f>+L26</f>
        <v>19.5</v>
      </c>
      <c r="L26" s="73">
        <v>19.5</v>
      </c>
      <c r="M26" s="6"/>
    </row>
    <row r="27" spans="2:13" ht="13.9" customHeight="1" x14ac:dyDescent="0.2">
      <c r="B27" s="9">
        <v>10</v>
      </c>
      <c r="C27" s="108" t="s">
        <v>29</v>
      </c>
      <c r="D27" s="40" t="s">
        <v>7</v>
      </c>
      <c r="E27" s="74">
        <v>2</v>
      </c>
      <c r="F27" s="75">
        <v>0</v>
      </c>
      <c r="G27" s="76">
        <f t="shared" ref="G27:G28" si="3">+K27/$G$12</f>
        <v>4.2361002512276633E-3</v>
      </c>
      <c r="H27" s="44">
        <f t="shared" ref="H27:H28" si="4">+L27/$H$12</f>
        <v>6.6323043796151712E-3</v>
      </c>
      <c r="I27" s="6"/>
      <c r="J27" s="77">
        <v>0</v>
      </c>
      <c r="K27" s="78">
        <f>+L27</f>
        <v>8.7749810000000004</v>
      </c>
      <c r="L27" s="79">
        <v>8.7749810000000004</v>
      </c>
      <c r="M27" s="6"/>
    </row>
    <row r="28" spans="2:13" ht="13.9" customHeight="1" thickBot="1" x14ac:dyDescent="0.25">
      <c r="B28" s="14">
        <v>11</v>
      </c>
      <c r="C28" s="49" t="s">
        <v>30</v>
      </c>
      <c r="D28" s="109" t="s">
        <v>7</v>
      </c>
      <c r="E28" s="81">
        <v>2</v>
      </c>
      <c r="F28" s="75">
        <v>0</v>
      </c>
      <c r="G28" s="90">
        <f t="shared" si="3"/>
        <v>-1.9553307303790957E-3</v>
      </c>
      <c r="H28" s="52">
        <f t="shared" si="4"/>
        <v>-3.0613884935634028E-3</v>
      </c>
      <c r="I28" s="6"/>
      <c r="J28" s="83">
        <v>0</v>
      </c>
      <c r="K28" s="92">
        <f>+L28</f>
        <v>-4.0504211397782983</v>
      </c>
      <c r="L28" s="84">
        <v>-4.0504211397782983</v>
      </c>
      <c r="M28" s="6"/>
    </row>
    <row r="29" spans="2:13" ht="13.9" customHeight="1" thickBot="1" x14ac:dyDescent="0.25">
      <c r="B29" s="53">
        <v>12</v>
      </c>
      <c r="C29" s="54" t="s">
        <v>31</v>
      </c>
      <c r="D29" s="55" t="s">
        <v>7</v>
      </c>
      <c r="E29" s="56">
        <v>2</v>
      </c>
      <c r="F29" s="110">
        <f>SUM(F26:F28)</f>
        <v>0</v>
      </c>
      <c r="G29" s="97">
        <f t="shared" ref="G29:L29" si="5">SUM(G26:G28)</f>
        <v>1.1694346017360574E-2</v>
      </c>
      <c r="H29" s="98">
        <f t="shared" si="5"/>
        <v>1.8309401975365902E-2</v>
      </c>
      <c r="I29" s="6"/>
      <c r="J29" s="99">
        <f t="shared" si="5"/>
        <v>0</v>
      </c>
      <c r="K29" s="100">
        <f t="shared" si="5"/>
        <v>24.224559860221703</v>
      </c>
      <c r="L29" s="100">
        <f t="shared" si="5"/>
        <v>24.224559860221703</v>
      </c>
      <c r="M29" s="6"/>
    </row>
    <row r="30" spans="2:13" s="68" customFormat="1" ht="13.9" customHeight="1" thickBot="1" x14ac:dyDescent="0.25">
      <c r="B30" s="63"/>
      <c r="C30" s="64"/>
      <c r="D30" s="65"/>
      <c r="E30" s="65"/>
      <c r="F30" s="6"/>
      <c r="G30" s="6"/>
      <c r="H30" s="6"/>
      <c r="I30" s="6"/>
      <c r="J30" s="95"/>
      <c r="K30" s="95"/>
      <c r="L30" s="95"/>
      <c r="M30" s="6"/>
    </row>
    <row r="31" spans="2:13" ht="13.9" customHeight="1" thickBot="1" x14ac:dyDescent="0.25">
      <c r="B31" s="53">
        <v>13</v>
      </c>
      <c r="C31" s="54" t="s">
        <v>32</v>
      </c>
      <c r="D31" s="55" t="s">
        <v>7</v>
      </c>
      <c r="E31" s="56">
        <v>2</v>
      </c>
      <c r="F31" s="96">
        <f>+F29+F22</f>
        <v>7.3464136426641721E-2</v>
      </c>
      <c r="G31" s="97">
        <f>+G29+G22</f>
        <v>5.8618519383574409E-2</v>
      </c>
      <c r="H31" s="98">
        <f>+H29+H22</f>
        <v>8.4831004686155037E-2</v>
      </c>
      <c r="I31" s="6"/>
      <c r="J31" s="111">
        <f>+J29+J22</f>
        <v>152.17921274133306</v>
      </c>
      <c r="K31" s="100">
        <f>+K29+K22</f>
        <v>121.42686984094058</v>
      </c>
      <c r="L31" s="112">
        <f>+L29+L22</f>
        <v>112.2370765461029</v>
      </c>
    </row>
    <row r="32" spans="2:13" s="68" customFormat="1" ht="13.9" customHeight="1" thickBot="1" x14ac:dyDescent="0.25">
      <c r="B32" s="63"/>
      <c r="C32" s="64"/>
      <c r="D32" s="65"/>
      <c r="E32" s="65"/>
      <c r="F32" s="6"/>
      <c r="G32" s="6"/>
      <c r="H32" s="6"/>
      <c r="I32" s="6"/>
      <c r="J32" s="95"/>
      <c r="K32" s="95"/>
      <c r="L32" s="95"/>
      <c r="M32" s="6"/>
    </row>
    <row r="33" spans="2:13" ht="13.9" customHeight="1" thickBot="1" x14ac:dyDescent="0.25">
      <c r="B33" s="53">
        <v>14</v>
      </c>
      <c r="C33" s="54" t="s">
        <v>33</v>
      </c>
      <c r="D33" s="55" t="s">
        <v>7</v>
      </c>
      <c r="E33" s="56">
        <v>2</v>
      </c>
      <c r="F33" s="113">
        <f>(+'RPI Indices'!C6/'RPI Indices'!C7)-1</f>
        <v>2.1588280647648617E-2</v>
      </c>
      <c r="G33" s="144">
        <f>+F33</f>
        <v>2.1588280647648617E-2</v>
      </c>
      <c r="H33" s="145">
        <f>+G33</f>
        <v>2.1588280647648617E-2</v>
      </c>
      <c r="I33" s="6"/>
      <c r="J33" s="99">
        <f>+F33*F12</f>
        <v>44.7196103186849</v>
      </c>
      <c r="K33" s="100">
        <f>+G33*G12</f>
        <v>44.7196103186849</v>
      </c>
      <c r="L33" s="101">
        <f>+H33*H12</f>
        <v>28.562735010780081</v>
      </c>
    </row>
    <row r="34" spans="2:13" s="68" customFormat="1" ht="13.9" customHeight="1" thickBot="1" x14ac:dyDescent="0.25">
      <c r="B34" s="63"/>
      <c r="C34" s="64"/>
      <c r="D34" s="65"/>
      <c r="E34" s="65"/>
      <c r="F34" s="6"/>
      <c r="G34" s="6"/>
      <c r="H34" s="6"/>
      <c r="I34" s="6"/>
      <c r="J34" s="95"/>
      <c r="K34" s="95"/>
      <c r="L34" s="95"/>
      <c r="M34" s="6"/>
    </row>
    <row r="35" spans="2:13" ht="13.9" customHeight="1" thickBot="1" x14ac:dyDescent="0.25">
      <c r="B35" s="53">
        <v>15</v>
      </c>
      <c r="C35" s="54" t="s">
        <v>34</v>
      </c>
      <c r="D35" s="55" t="s">
        <v>7</v>
      </c>
      <c r="E35" s="56">
        <v>2</v>
      </c>
      <c r="F35" s="96">
        <f>+F31+F33</f>
        <v>9.5052417074290338E-2</v>
      </c>
      <c r="G35" s="97">
        <f>+G31+G33</f>
        <v>8.0206800031223019E-2</v>
      </c>
      <c r="H35" s="98">
        <f>+H31+H33</f>
        <v>0.10641928533380365</v>
      </c>
      <c r="I35" s="6"/>
      <c r="J35" s="100">
        <f>+J31+J33</f>
        <v>196.89882306001795</v>
      </c>
      <c r="K35" s="100">
        <f>+K31+K33</f>
        <v>166.14648015962547</v>
      </c>
      <c r="L35" s="112">
        <f>+L31+L33</f>
        <v>140.79981155688299</v>
      </c>
    </row>
    <row r="36" spans="2:13" s="68" customFormat="1" ht="13.9" customHeight="1" thickBot="1" x14ac:dyDescent="0.25">
      <c r="B36" s="63"/>
      <c r="C36" s="64"/>
      <c r="D36" s="65"/>
      <c r="E36" s="65"/>
      <c r="F36" s="6"/>
      <c r="G36" s="6"/>
      <c r="H36" s="6"/>
      <c r="I36" s="6"/>
      <c r="J36" s="95"/>
      <c r="K36" s="95"/>
      <c r="L36" s="95"/>
      <c r="M36" s="6"/>
    </row>
    <row r="37" spans="2:13" ht="13.9" customHeight="1" thickBot="1" x14ac:dyDescent="0.25">
      <c r="B37" s="53">
        <v>16</v>
      </c>
      <c r="C37" s="54" t="s">
        <v>35</v>
      </c>
      <c r="D37" s="55" t="s">
        <v>7</v>
      </c>
      <c r="E37" s="56">
        <v>2</v>
      </c>
      <c r="F37" s="96">
        <f>+F46</f>
        <v>0.04</v>
      </c>
      <c r="G37" s="97">
        <f>+G46</f>
        <v>3.108437791373652E-2</v>
      </c>
      <c r="H37" s="98">
        <f>+H46</f>
        <v>4.8667652687195105E-2</v>
      </c>
      <c r="I37" s="6"/>
      <c r="J37" s="99">
        <f>+J46</f>
        <v>82.859049404762558</v>
      </c>
      <c r="K37" s="100">
        <f>+K46</f>
        <v>64.39055013176511</v>
      </c>
      <c r="L37" s="101">
        <f>+L46</f>
        <v>64.39055013176511</v>
      </c>
    </row>
    <row r="38" spans="2:13" s="68" customFormat="1" ht="13.9" customHeight="1" thickBot="1" x14ac:dyDescent="0.25">
      <c r="B38" s="63"/>
      <c r="C38" s="64"/>
      <c r="D38" s="65"/>
      <c r="E38" s="65"/>
      <c r="F38" s="6"/>
      <c r="G38" s="6"/>
      <c r="H38" s="6"/>
      <c r="I38" s="6"/>
      <c r="J38" s="95"/>
      <c r="K38" s="95"/>
      <c r="L38" s="95"/>
      <c r="M38" s="6"/>
    </row>
    <row r="39" spans="2:13" ht="13.9" customHeight="1" thickBot="1" x14ac:dyDescent="0.25">
      <c r="B39" s="53">
        <v>17</v>
      </c>
      <c r="C39" s="54" t="s">
        <v>36</v>
      </c>
      <c r="D39" s="55" t="s">
        <v>7</v>
      </c>
      <c r="E39" s="56">
        <v>2</v>
      </c>
      <c r="F39" s="96">
        <f>+F35-F37</f>
        <v>5.5052417074290337E-2</v>
      </c>
      <c r="G39" s="97">
        <f t="shared" ref="G39:H39" si="6">+G35-G37</f>
        <v>4.9122422117486499E-2</v>
      </c>
      <c r="H39" s="98">
        <f t="shared" si="6"/>
        <v>5.7751632646608549E-2</v>
      </c>
      <c r="I39" s="6"/>
      <c r="J39" s="111">
        <f t="shared" ref="J39:L39" si="7">+J35-J37</f>
        <v>114.03977365525539</v>
      </c>
      <c r="K39" s="100">
        <f t="shared" si="7"/>
        <v>101.75593002786036</v>
      </c>
      <c r="L39" s="112">
        <f t="shared" si="7"/>
        <v>76.409261425117876</v>
      </c>
    </row>
    <row r="40" spans="2:13" s="68" customFormat="1" ht="13.9" customHeight="1" x14ac:dyDescent="0.2">
      <c r="B40" s="63"/>
      <c r="C40" s="64"/>
      <c r="D40" s="65"/>
      <c r="E40" s="65"/>
      <c r="F40" s="6"/>
      <c r="G40" s="6"/>
      <c r="H40" s="6"/>
      <c r="I40" s="6"/>
      <c r="J40" s="6"/>
      <c r="K40" s="6"/>
      <c r="L40" s="6"/>
      <c r="M40" s="6"/>
    </row>
    <row r="41" spans="2:13" s="68" customFormat="1" ht="13.9" customHeight="1" x14ac:dyDescent="0.2">
      <c r="B41" s="63"/>
      <c r="C41" s="64"/>
      <c r="D41" s="65"/>
      <c r="E41" s="65"/>
      <c r="F41" s="6"/>
      <c r="G41" s="6"/>
      <c r="H41" s="6"/>
      <c r="I41" s="6"/>
      <c r="J41" s="6"/>
      <c r="K41" s="6"/>
      <c r="L41" s="6"/>
      <c r="M41" s="6"/>
    </row>
    <row r="42" spans="2:13" s="68" customFormat="1" ht="13.9" customHeight="1" thickBot="1" x14ac:dyDescent="0.25">
      <c r="B42" s="63"/>
      <c r="C42" s="64"/>
      <c r="D42" s="65"/>
      <c r="E42" s="65"/>
      <c r="F42" s="6"/>
      <c r="G42" s="6"/>
      <c r="H42" s="6"/>
      <c r="I42" s="6"/>
      <c r="J42" s="6"/>
      <c r="K42" s="6"/>
      <c r="L42" s="6"/>
      <c r="M42" s="6"/>
    </row>
    <row r="43" spans="2:13" s="68" customFormat="1" ht="13.9" customHeight="1" thickBot="1" x14ac:dyDescent="0.25">
      <c r="B43" s="3" t="s">
        <v>37</v>
      </c>
      <c r="C43" s="28" t="s">
        <v>38</v>
      </c>
      <c r="D43" s="7"/>
      <c r="E43" s="7"/>
      <c r="F43" s="7"/>
      <c r="G43" s="7"/>
      <c r="H43" s="7"/>
      <c r="I43" s="24"/>
      <c r="J43" s="106"/>
      <c r="K43" s="106"/>
      <c r="L43" s="106"/>
      <c r="M43" s="6"/>
    </row>
    <row r="44" spans="2:13" s="68" customFormat="1" ht="13.9" customHeight="1" x14ac:dyDescent="0.2">
      <c r="B44" s="29">
        <v>18</v>
      </c>
      <c r="C44" s="30" t="s">
        <v>39</v>
      </c>
      <c r="D44" s="31" t="s">
        <v>7</v>
      </c>
      <c r="E44" s="32">
        <v>2</v>
      </c>
      <c r="F44" s="107">
        <v>0.04</v>
      </c>
      <c r="G44" s="34">
        <f>+K44/$G$12</f>
        <v>6.1991752756678883E-2</v>
      </c>
      <c r="H44" s="35">
        <f>+L44/$H$12</f>
        <v>9.7058178259352451E-2</v>
      </c>
      <c r="I44" s="6"/>
      <c r="J44" s="71">
        <f>+F37*F12</f>
        <v>82.859049404762558</v>
      </c>
      <c r="K44" s="72">
        <f>+L44</f>
        <v>128.41444260883702</v>
      </c>
      <c r="L44" s="73">
        <v>128.41444260883702</v>
      </c>
      <c r="M44" s="6"/>
    </row>
    <row r="45" spans="2:13" s="68" customFormat="1" ht="13.9" customHeight="1" thickBot="1" x14ac:dyDescent="0.25">
      <c r="B45" s="9">
        <v>19</v>
      </c>
      <c r="C45" s="108" t="s">
        <v>40</v>
      </c>
      <c r="D45" s="40" t="s">
        <v>7</v>
      </c>
      <c r="E45" s="74">
        <v>2</v>
      </c>
      <c r="F45" s="75">
        <v>0</v>
      </c>
      <c r="G45" s="76">
        <f>+K45/$G$12</f>
        <v>3.0907374842942363E-2</v>
      </c>
      <c r="H45" s="44">
        <f t="shared" ref="H45" si="8">+L45/$H$12</f>
        <v>4.8390525572157346E-2</v>
      </c>
      <c r="I45" s="6"/>
      <c r="J45" s="77">
        <v>0</v>
      </c>
      <c r="K45" s="78">
        <f>+L45</f>
        <v>64.023892477071911</v>
      </c>
      <c r="L45" s="79">
        <v>64.023892477071911</v>
      </c>
      <c r="M45" s="6"/>
    </row>
    <row r="46" spans="2:13" ht="15" thickBot="1" x14ac:dyDescent="0.25">
      <c r="B46" s="53">
        <v>20</v>
      </c>
      <c r="C46" s="54" t="s">
        <v>35</v>
      </c>
      <c r="D46" s="55" t="s">
        <v>7</v>
      </c>
      <c r="E46" s="56">
        <v>2</v>
      </c>
      <c r="F46" s="96">
        <f>SUM(F44-F45)</f>
        <v>0.04</v>
      </c>
      <c r="G46" s="97">
        <f t="shared" ref="G46:H46" si="9">SUM(G44-G45)</f>
        <v>3.108437791373652E-2</v>
      </c>
      <c r="H46" s="98">
        <f t="shared" si="9"/>
        <v>4.8667652687195105E-2</v>
      </c>
      <c r="I46" s="6"/>
      <c r="J46" s="111">
        <f>SUM(J44-J45)</f>
        <v>82.859049404762558</v>
      </c>
      <c r="K46" s="100">
        <f t="shared" ref="K46:L46" si="10">SUM(K44-K45)</f>
        <v>64.39055013176511</v>
      </c>
      <c r="L46" s="112">
        <f t="shared" si="10"/>
        <v>64.39055013176511</v>
      </c>
    </row>
    <row r="47" spans="2:13" x14ac:dyDescent="0.2"/>
    <row r="48" spans="2:13" x14ac:dyDescent="0.2"/>
    <row r="49" spans="2:3" x14ac:dyDescent="0.2">
      <c r="B49" s="114"/>
      <c r="C49" s="64" t="s">
        <v>41</v>
      </c>
    </row>
    <row r="50" spans="2:3" x14ac:dyDescent="0.2">
      <c r="B50" s="115"/>
      <c r="C50" s="64" t="s">
        <v>42</v>
      </c>
    </row>
    <row r="51" spans="2:3" x14ac:dyDescent="0.2">
      <c r="B51" s="116"/>
      <c r="C51" s="64" t="s">
        <v>43</v>
      </c>
    </row>
    <row r="52" spans="2:3" x14ac:dyDescent="0.2">
      <c r="B52" s="117"/>
      <c r="C52" s="64" t="s">
        <v>44</v>
      </c>
    </row>
    <row r="53" spans="2:3" x14ac:dyDescent="0.2"/>
    <row r="54" spans="2:3" x14ac:dyDescent="0.2"/>
    <row r="55" spans="2:3" x14ac:dyDescent="0.2"/>
    <row r="56" spans="2:3" x14ac:dyDescent="0.2"/>
    <row r="57" spans="2:3" x14ac:dyDescent="0.2"/>
    <row r="58" spans="2:3" x14ac:dyDescent="0.2"/>
    <row r="59" spans="2:3" x14ac:dyDescent="0.2"/>
    <row r="60" spans="2:3" x14ac:dyDescent="0.2"/>
    <row r="61" spans="2:3" x14ac:dyDescent="0.2"/>
    <row r="62" spans="2:3" x14ac:dyDescent="0.2"/>
    <row r="63" spans="2:3" x14ac:dyDescent="0.2"/>
    <row r="64" spans="2:3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</sheetData>
  <mergeCells count="13">
    <mergeCell ref="J5:J6"/>
    <mergeCell ref="K5:K6"/>
    <mergeCell ref="L5:L6"/>
    <mergeCell ref="B2:C2"/>
    <mergeCell ref="B3:C3"/>
    <mergeCell ref="F4:H4"/>
    <mergeCell ref="J4:L4"/>
    <mergeCell ref="B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183"/>
  <sheetViews>
    <sheetView zoomScale="70" zoomScaleNormal="70" workbookViewId="0">
      <selection activeCell="M48" sqref="M48"/>
    </sheetView>
  </sheetViews>
  <sheetFormatPr defaultColWidth="8.75" defaultRowHeight="14.25" zeroHeight="1" x14ac:dyDescent="0.2"/>
  <cols>
    <col min="1" max="1" width="1.875" style="2" customWidth="1"/>
    <col min="2" max="2" width="4.125" style="2" customWidth="1"/>
    <col min="3" max="3" width="45.125" style="2" customWidth="1"/>
    <col min="4" max="5" width="5.125" style="2" customWidth="1"/>
    <col min="6" max="6" width="10" style="2" customWidth="1"/>
    <col min="7" max="7" width="12.125" style="2" customWidth="1"/>
    <col min="8" max="9" width="11.875" style="2" customWidth="1"/>
    <col min="10" max="10" width="11.625" style="2" customWidth="1"/>
    <col min="11" max="11" width="11.5" style="2" customWidth="1"/>
    <col min="12" max="12" width="12.625" style="2" customWidth="1"/>
    <col min="13" max="13" width="12.625" style="67" customWidth="1"/>
    <col min="14" max="16384" width="8.75" style="2"/>
  </cols>
  <sheetData>
    <row r="1" spans="2:13" ht="20.25" x14ac:dyDescent="0.2">
      <c r="B1" s="22" t="s">
        <v>4</v>
      </c>
      <c r="C1" s="22"/>
      <c r="D1" s="22"/>
      <c r="E1" s="22"/>
      <c r="F1" s="22"/>
      <c r="G1" s="22"/>
      <c r="H1" s="22"/>
      <c r="I1" s="22"/>
      <c r="J1" s="22"/>
      <c r="K1" s="118" t="str">
        <f>+Average!K1</f>
        <v>Yorkshire Water</v>
      </c>
      <c r="L1" s="22"/>
      <c r="M1" s="23"/>
    </row>
    <row r="2" spans="2:13" ht="20.25" x14ac:dyDescent="0.2">
      <c r="B2" s="150" t="s">
        <v>46</v>
      </c>
      <c r="C2" s="150"/>
      <c r="D2" s="7"/>
      <c r="E2" s="7"/>
      <c r="F2" s="7"/>
      <c r="G2" s="7"/>
      <c r="H2" s="7"/>
      <c r="I2" s="24"/>
      <c r="J2" s="7"/>
      <c r="K2" s="7"/>
      <c r="L2" s="7"/>
      <c r="M2" s="25"/>
    </row>
    <row r="3" spans="2:13" ht="21" thickBot="1" x14ac:dyDescent="0.25">
      <c r="B3" s="150" t="s">
        <v>6</v>
      </c>
      <c r="C3" s="150"/>
      <c r="D3" s="7"/>
      <c r="E3" s="7"/>
      <c r="F3" s="7"/>
      <c r="G3" s="7"/>
      <c r="H3" s="7"/>
      <c r="I3" s="24"/>
      <c r="J3" s="7"/>
      <c r="K3" s="7"/>
      <c r="L3" s="7"/>
      <c r="M3" s="25"/>
    </row>
    <row r="4" spans="2:13" ht="15" thickBot="1" x14ac:dyDescent="0.25">
      <c r="B4" s="26"/>
      <c r="C4" s="7"/>
      <c r="D4" s="7"/>
      <c r="E4" s="7"/>
      <c r="F4" s="151" t="s">
        <v>7</v>
      </c>
      <c r="G4" s="152"/>
      <c r="H4" s="153"/>
      <c r="I4" s="24"/>
      <c r="J4" s="151" t="s">
        <v>8</v>
      </c>
      <c r="K4" s="152"/>
      <c r="L4" s="153"/>
      <c r="M4" s="25"/>
    </row>
    <row r="5" spans="2:13" ht="14.45" customHeight="1" x14ac:dyDescent="0.2">
      <c r="B5" s="154" t="s">
        <v>9</v>
      </c>
      <c r="C5" s="155"/>
      <c r="D5" s="158" t="s">
        <v>10</v>
      </c>
      <c r="E5" s="160" t="s">
        <v>11</v>
      </c>
      <c r="F5" s="148" t="s">
        <v>12</v>
      </c>
      <c r="G5" s="148" t="s">
        <v>13</v>
      </c>
      <c r="H5" s="148" t="s">
        <v>14</v>
      </c>
      <c r="I5" s="27"/>
      <c r="J5" s="148" t="s">
        <v>12</v>
      </c>
      <c r="K5" s="148" t="s">
        <v>13</v>
      </c>
      <c r="L5" s="148" t="s">
        <v>14</v>
      </c>
      <c r="M5" s="27"/>
    </row>
    <row r="6" spans="2:13" ht="66" customHeight="1" thickBot="1" x14ac:dyDescent="0.25">
      <c r="B6" s="156"/>
      <c r="C6" s="157"/>
      <c r="D6" s="159"/>
      <c r="E6" s="161"/>
      <c r="F6" s="149"/>
      <c r="G6" s="149"/>
      <c r="H6" s="149"/>
      <c r="I6" s="27"/>
      <c r="J6" s="149"/>
      <c r="K6" s="149"/>
      <c r="L6" s="149"/>
      <c r="M6" s="27"/>
    </row>
    <row r="7" spans="2:13" ht="23.45" customHeight="1" thickBot="1" x14ac:dyDescent="0.25">
      <c r="B7" s="7"/>
      <c r="C7" s="7"/>
      <c r="D7" s="7"/>
      <c r="E7" s="7"/>
      <c r="F7" s="7"/>
      <c r="G7" s="7"/>
      <c r="H7" s="7"/>
      <c r="I7" s="24"/>
      <c r="J7" s="7"/>
      <c r="K7" s="7"/>
      <c r="L7" s="7"/>
      <c r="M7" s="25"/>
    </row>
    <row r="8" spans="2:13" ht="15" thickBot="1" x14ac:dyDescent="0.25">
      <c r="B8" s="3" t="s">
        <v>15</v>
      </c>
      <c r="C8" s="28"/>
      <c r="D8" s="7"/>
      <c r="E8" s="7"/>
      <c r="F8" s="7"/>
      <c r="G8" s="7"/>
      <c r="H8" s="7"/>
      <c r="I8" s="24"/>
      <c r="J8" s="7"/>
      <c r="K8" s="7"/>
      <c r="L8" s="7"/>
      <c r="M8" s="25"/>
    </row>
    <row r="9" spans="2:13" ht="13.9" customHeight="1" x14ac:dyDescent="0.2">
      <c r="B9" s="29">
        <v>1</v>
      </c>
      <c r="C9" s="30" t="s">
        <v>47</v>
      </c>
      <c r="D9" s="31" t="s">
        <v>7</v>
      </c>
      <c r="E9" s="32">
        <v>2</v>
      </c>
      <c r="F9" s="33">
        <v>5.6500000000000009E-2</v>
      </c>
      <c r="G9" s="34">
        <f>+K9/G12</f>
        <v>3.7907372703365451E-2</v>
      </c>
      <c r="H9" s="35">
        <f>+F9</f>
        <v>5.6500000000000009E-2</v>
      </c>
      <c r="I9" s="6"/>
      <c r="J9" s="36">
        <f>+F12*F9</f>
        <v>119.17233870898288</v>
      </c>
      <c r="K9" s="37">
        <f>+L9</f>
        <v>79.955933794214502</v>
      </c>
      <c r="L9" s="38">
        <f>+H12*H9</f>
        <v>79.955933794214502</v>
      </c>
      <c r="M9" s="6"/>
    </row>
    <row r="10" spans="2:13" ht="13.9" customHeight="1" thickBot="1" x14ac:dyDescent="0.25">
      <c r="B10" s="9" t="s">
        <v>16</v>
      </c>
      <c r="C10" s="39" t="s">
        <v>48</v>
      </c>
      <c r="D10" s="40" t="s">
        <v>7</v>
      </c>
      <c r="E10" s="41">
        <v>2</v>
      </c>
      <c r="F10" s="42">
        <v>1.6702790851108106E-2</v>
      </c>
      <c r="G10" s="43">
        <f>+K10/G12</f>
        <v>1.1206352530607391E-2</v>
      </c>
      <c r="H10" s="44">
        <f>+F10</f>
        <v>1.6702790851108106E-2</v>
      </c>
      <c r="I10" s="6"/>
      <c r="J10" s="45">
        <f>+F12*F10</f>
        <v>35.230276968027532</v>
      </c>
      <c r="K10" s="46">
        <f>+L10</f>
        <v>23.636942291501082</v>
      </c>
      <c r="L10" s="47">
        <f>+H12*H10</f>
        <v>23.636942291501082</v>
      </c>
      <c r="M10" s="6"/>
    </row>
    <row r="11" spans="2:13" ht="13.9" customHeight="1" thickBot="1" x14ac:dyDescent="0.25">
      <c r="B11" s="48" t="s">
        <v>17</v>
      </c>
      <c r="C11" s="49" t="s">
        <v>49</v>
      </c>
      <c r="D11" s="50" t="s">
        <v>7</v>
      </c>
      <c r="E11" s="51">
        <v>2</v>
      </c>
      <c r="F11" s="96">
        <f>SUM(F9:F10)</f>
        <v>7.3202790851108118E-2</v>
      </c>
      <c r="G11" s="97">
        <f>SUM(G9:G10)</f>
        <v>4.9113725233972838E-2</v>
      </c>
      <c r="H11" s="98">
        <f>SUM(H9:H10)</f>
        <v>7.3202790851108118E-2</v>
      </c>
      <c r="I11" s="6"/>
      <c r="J11" s="99">
        <f>SUM(J9:J10)</f>
        <v>154.4026156770104</v>
      </c>
      <c r="K11" s="100">
        <f>SUM(K9:K10)</f>
        <v>103.59287608571559</v>
      </c>
      <c r="L11" s="101">
        <f>SUM(L9:L10)</f>
        <v>103.59287608571559</v>
      </c>
      <c r="M11" s="6"/>
    </row>
    <row r="12" spans="2:13" ht="13.9" customHeight="1" thickBot="1" x14ac:dyDescent="0.25">
      <c r="B12" s="53">
        <f xml:space="preserve"> B9 + 1</f>
        <v>2</v>
      </c>
      <c r="C12" s="54" t="s">
        <v>51</v>
      </c>
      <c r="D12" s="55" t="s">
        <v>8</v>
      </c>
      <c r="E12" s="56">
        <v>0</v>
      </c>
      <c r="F12" s="57">
        <v>2109.2449329023516</v>
      </c>
      <c r="G12" s="58">
        <f>+F12</f>
        <v>2109.2449329023516</v>
      </c>
      <c r="H12" s="59">
        <v>1415.1492706940617</v>
      </c>
      <c r="I12" s="6"/>
      <c r="J12" s="60"/>
      <c r="K12" s="61"/>
      <c r="L12" s="62"/>
      <c r="M12" s="6"/>
    </row>
    <row r="13" spans="2:13" s="67" customFormat="1" ht="13.9" customHeight="1" x14ac:dyDescent="0.2">
      <c r="B13" s="63"/>
      <c r="C13" s="64"/>
      <c r="D13" s="65"/>
      <c r="E13" s="65"/>
      <c r="F13" s="6"/>
      <c r="G13" s="6"/>
      <c r="H13" s="6"/>
      <c r="I13" s="6"/>
      <c r="J13" s="66"/>
      <c r="K13" s="66"/>
      <c r="L13" s="66"/>
      <c r="M13" s="6"/>
    </row>
    <row r="14" spans="2:13" s="68" customFormat="1" ht="13.9" customHeight="1" thickBot="1" x14ac:dyDescent="0.25">
      <c r="B14" s="63"/>
      <c r="C14" s="64"/>
      <c r="D14" s="65"/>
      <c r="E14" s="65"/>
      <c r="F14" s="6"/>
      <c r="G14" s="6"/>
      <c r="H14" s="6"/>
      <c r="I14" s="6"/>
      <c r="J14" s="66"/>
      <c r="K14" s="66"/>
      <c r="L14" s="66"/>
      <c r="M14" s="6"/>
    </row>
    <row r="15" spans="2:13" ht="13.9" customHeight="1" thickBot="1" x14ac:dyDescent="0.25">
      <c r="B15" s="3" t="s">
        <v>18</v>
      </c>
      <c r="C15" s="28" t="s">
        <v>19</v>
      </c>
      <c r="D15" s="69"/>
      <c r="E15" s="65"/>
      <c r="F15" s="6"/>
      <c r="G15" s="6"/>
      <c r="H15" s="6"/>
      <c r="I15" s="6"/>
      <c r="J15" s="66"/>
      <c r="K15" s="66"/>
      <c r="L15" s="66"/>
      <c r="M15" s="6"/>
    </row>
    <row r="16" spans="2:13" ht="13.9" customHeight="1" x14ac:dyDescent="0.2">
      <c r="B16" s="9">
        <f xml:space="preserve"> B12 + 1</f>
        <v>3</v>
      </c>
      <c r="C16" s="39" t="s">
        <v>20</v>
      </c>
      <c r="D16" s="31" t="s">
        <v>7</v>
      </c>
      <c r="E16" s="32">
        <v>2</v>
      </c>
      <c r="F16" s="70">
        <v>0</v>
      </c>
      <c r="G16" s="34">
        <f>+K16/$G$12</f>
        <v>1.5566073635138197E-2</v>
      </c>
      <c r="H16" s="35">
        <f>+L16/$H$12</f>
        <v>2.3200847161513438E-2</v>
      </c>
      <c r="I16" s="6"/>
      <c r="J16" s="71">
        <v>0</v>
      </c>
      <c r="K16" s="72">
        <f>+L16</f>
        <v>32.832661940100131</v>
      </c>
      <c r="L16" s="73">
        <v>32.832661940100131</v>
      </c>
      <c r="M16" s="6"/>
    </row>
    <row r="17" spans="2:13" ht="13.9" customHeight="1" x14ac:dyDescent="0.2">
      <c r="B17" s="9">
        <v>4</v>
      </c>
      <c r="C17" s="39" t="s">
        <v>21</v>
      </c>
      <c r="D17" s="40" t="s">
        <v>7</v>
      </c>
      <c r="E17" s="74">
        <v>2</v>
      </c>
      <c r="F17" s="75">
        <v>0</v>
      </c>
      <c r="G17" s="76">
        <f t="shared" ref="G17:G20" si="0">+K17/$G$12</f>
        <v>-3.9315395198040483E-3</v>
      </c>
      <c r="H17" s="44">
        <f t="shared" ref="H17:H20" si="1">+L17/$H$12</f>
        <v>-5.8598622649785404E-3</v>
      </c>
      <c r="I17" s="6"/>
      <c r="J17" s="77">
        <v>0</v>
      </c>
      <c r="K17" s="78">
        <f t="shared" ref="K17:K18" si="2">+L17</f>
        <v>-8.2925798106520343</v>
      </c>
      <c r="L17" s="79">
        <v>-8.2925798106520343</v>
      </c>
      <c r="M17" s="6"/>
    </row>
    <row r="18" spans="2:13" ht="13.9" customHeight="1" x14ac:dyDescent="0.2">
      <c r="B18" s="9">
        <v>5</v>
      </c>
      <c r="C18" s="39" t="s">
        <v>22</v>
      </c>
      <c r="D18" s="40" t="s">
        <v>7</v>
      </c>
      <c r="E18" s="74">
        <v>2</v>
      </c>
      <c r="F18" s="75">
        <v>0</v>
      </c>
      <c r="G18" s="76">
        <f t="shared" si="0"/>
        <v>0</v>
      </c>
      <c r="H18" s="44">
        <f t="shared" si="1"/>
        <v>0</v>
      </c>
      <c r="I18" s="6"/>
      <c r="J18" s="77">
        <v>0</v>
      </c>
      <c r="K18" s="78">
        <f t="shared" si="2"/>
        <v>0</v>
      </c>
      <c r="L18" s="79">
        <v>0</v>
      </c>
      <c r="M18" s="6"/>
    </row>
    <row r="19" spans="2:13" ht="13.9" customHeight="1" x14ac:dyDescent="0.2">
      <c r="B19" s="14">
        <v>6</v>
      </c>
      <c r="C19" s="80" t="s">
        <v>23</v>
      </c>
      <c r="D19" s="40" t="s">
        <v>7</v>
      </c>
      <c r="E19" s="81">
        <v>2</v>
      </c>
      <c r="F19" s="82">
        <v>0</v>
      </c>
      <c r="G19" s="76">
        <f t="shared" si="0"/>
        <v>2.078176802242835E-2</v>
      </c>
      <c r="H19" s="44">
        <f t="shared" si="1"/>
        <v>3.7090475900643273E-2</v>
      </c>
      <c r="I19" s="6"/>
      <c r="J19" s="83">
        <v>0</v>
      </c>
      <c r="K19" s="121">
        <v>43.83383889805912</v>
      </c>
      <c r="L19" s="84">
        <v>52.488559920490999</v>
      </c>
      <c r="M19" s="6"/>
    </row>
    <row r="20" spans="2:13" ht="13.9" customHeight="1" thickBot="1" x14ac:dyDescent="0.25">
      <c r="B20" s="85">
        <v>7</v>
      </c>
      <c r="C20" s="86" t="s">
        <v>24</v>
      </c>
      <c r="D20" s="87" t="s">
        <v>7</v>
      </c>
      <c r="E20" s="88">
        <v>2</v>
      </c>
      <c r="F20" s="89">
        <v>0</v>
      </c>
      <c r="G20" s="90">
        <f t="shared" si="0"/>
        <v>-1.6309224178282067E-2</v>
      </c>
      <c r="H20" s="52">
        <f t="shared" si="1"/>
        <v>-2.9108056912670464E-2</v>
      </c>
      <c r="I20" s="6"/>
      <c r="J20" s="91">
        <v>0</v>
      </c>
      <c r="K20" s="142">
        <v>-34.400148457609966</v>
      </c>
      <c r="L20" s="93">
        <v>-41.192245511286849</v>
      </c>
      <c r="M20" s="6"/>
    </row>
    <row r="21" spans="2:13" s="68" customFormat="1" ht="13.9" customHeight="1" thickBot="1" x14ac:dyDescent="0.25">
      <c r="B21" s="63"/>
      <c r="C21" s="64"/>
      <c r="D21" s="65"/>
      <c r="E21" s="65"/>
      <c r="F21" s="94"/>
      <c r="G21" s="94"/>
      <c r="H21" s="94"/>
      <c r="I21" s="6"/>
      <c r="J21" s="95"/>
      <c r="K21" s="95"/>
      <c r="L21" s="95"/>
      <c r="M21" s="6"/>
    </row>
    <row r="22" spans="2:13" ht="13.9" customHeight="1" thickBot="1" x14ac:dyDescent="0.25">
      <c r="B22" s="53">
        <v>8</v>
      </c>
      <c r="C22" s="54" t="s">
        <v>25</v>
      </c>
      <c r="D22" s="55" t="s">
        <v>7</v>
      </c>
      <c r="E22" s="56">
        <v>2</v>
      </c>
      <c r="F22" s="96">
        <f>SUM(F16:F20)+F11</f>
        <v>7.3202790851108118E-2</v>
      </c>
      <c r="G22" s="97">
        <f>SUM(G16:G20)+G11</f>
        <v>6.5220803193453275E-2</v>
      </c>
      <c r="H22" s="98">
        <f>SUM(H16:H20)+H11</f>
        <v>9.852619473561583E-2</v>
      </c>
      <c r="I22" s="6"/>
      <c r="J22" s="99">
        <f>SUM(J16:J20)+J11</f>
        <v>154.4026156770104</v>
      </c>
      <c r="K22" s="100">
        <f>SUM(K16:K20)+K11</f>
        <v>137.56664865561282</v>
      </c>
      <c r="L22" s="101">
        <f>SUM(L16:L20)+L11</f>
        <v>139.42927262436783</v>
      </c>
      <c r="M22" s="6"/>
    </row>
    <row r="23" spans="2:13" ht="13.9" customHeight="1" x14ac:dyDescent="0.2">
      <c r="B23" s="102"/>
      <c r="C23" s="103"/>
      <c r="D23" s="104"/>
      <c r="E23" s="104"/>
      <c r="F23" s="6"/>
      <c r="G23" s="6"/>
      <c r="H23" s="6"/>
      <c r="I23" s="6"/>
      <c r="J23" s="95"/>
      <c r="K23" s="95"/>
      <c r="L23" s="95"/>
      <c r="M23" s="6"/>
    </row>
    <row r="24" spans="2:13" ht="13.9" customHeight="1" thickBot="1" x14ac:dyDescent="0.25">
      <c r="I24" s="68"/>
      <c r="J24" s="105"/>
      <c r="K24" s="105"/>
      <c r="L24" s="105"/>
    </row>
    <row r="25" spans="2:13" ht="13.9" customHeight="1" thickBot="1" x14ac:dyDescent="0.25">
      <c r="B25" s="3" t="s">
        <v>26</v>
      </c>
      <c r="C25" s="28" t="s">
        <v>27</v>
      </c>
      <c r="D25" s="7"/>
      <c r="E25" s="7"/>
      <c r="F25" s="7"/>
      <c r="G25" s="7"/>
      <c r="H25" s="7"/>
      <c r="I25" s="24"/>
      <c r="J25" s="106"/>
      <c r="K25" s="106"/>
      <c r="L25" s="106"/>
      <c r="M25" s="25"/>
    </row>
    <row r="26" spans="2:13" ht="13.9" customHeight="1" x14ac:dyDescent="0.2">
      <c r="B26" s="29">
        <v>9</v>
      </c>
      <c r="C26" s="30" t="s">
        <v>28</v>
      </c>
      <c r="D26" s="31" t="s">
        <v>7</v>
      </c>
      <c r="E26" s="32">
        <v>2</v>
      </c>
      <c r="F26" s="107">
        <v>0</v>
      </c>
      <c r="G26" s="34">
        <f>+K26/$G$12</f>
        <v>-1.0904376083223141E-2</v>
      </c>
      <c r="H26" s="35">
        <f>+L26/$H$12</f>
        <v>-1.6252702436626788E-2</v>
      </c>
      <c r="I26" s="6"/>
      <c r="J26" s="71">
        <v>0</v>
      </c>
      <c r="K26" s="72">
        <f>+L26</f>
        <v>-23</v>
      </c>
      <c r="L26" s="73">
        <v>-23</v>
      </c>
      <c r="M26" s="6"/>
    </row>
    <row r="27" spans="2:13" ht="13.9" customHeight="1" x14ac:dyDescent="0.2">
      <c r="B27" s="9">
        <v>10</v>
      </c>
      <c r="C27" s="108" t="s">
        <v>29</v>
      </c>
      <c r="D27" s="40" t="s">
        <v>7</v>
      </c>
      <c r="E27" s="74">
        <v>2</v>
      </c>
      <c r="F27" s="75">
        <v>0</v>
      </c>
      <c r="G27" s="76">
        <f t="shared" ref="G27:G28" si="3">+K27/$G$12</f>
        <v>5.9824725915717915E-3</v>
      </c>
      <c r="H27" s="44">
        <f t="shared" ref="H27:H28" si="4">+L27/$H$12</f>
        <v>8.9167272041989192E-3</v>
      </c>
      <c r="I27" s="6"/>
      <c r="J27" s="77">
        <v>0</v>
      </c>
      <c r="K27" s="78">
        <f>+L27</f>
        <v>12.618500000000001</v>
      </c>
      <c r="L27" s="79">
        <v>12.618500000000001</v>
      </c>
      <c r="M27" s="6"/>
    </row>
    <row r="28" spans="2:13" ht="13.9" customHeight="1" thickBot="1" x14ac:dyDescent="0.25">
      <c r="B28" s="14">
        <v>11</v>
      </c>
      <c r="C28" s="49" t="s">
        <v>30</v>
      </c>
      <c r="D28" s="109" t="s">
        <v>7</v>
      </c>
      <c r="E28" s="81">
        <v>2</v>
      </c>
      <c r="F28" s="75">
        <v>0</v>
      </c>
      <c r="G28" s="90">
        <f t="shared" si="3"/>
        <v>-4.0757015722846712E-3</v>
      </c>
      <c r="H28" s="52">
        <f t="shared" si="4"/>
        <v>-6.0747322331214928E-3</v>
      </c>
      <c r="I28" s="6"/>
      <c r="J28" s="83">
        <v>0</v>
      </c>
      <c r="K28" s="92">
        <f>+L28</f>
        <v>-8.5966528893635896</v>
      </c>
      <c r="L28" s="84">
        <v>-8.5966528893635896</v>
      </c>
      <c r="M28" s="6"/>
    </row>
    <row r="29" spans="2:13" ht="13.9" customHeight="1" thickBot="1" x14ac:dyDescent="0.25">
      <c r="B29" s="53">
        <v>12</v>
      </c>
      <c r="C29" s="54" t="s">
        <v>31</v>
      </c>
      <c r="D29" s="55" t="s">
        <v>7</v>
      </c>
      <c r="E29" s="56">
        <v>2</v>
      </c>
      <c r="F29" s="110">
        <f>SUM(F26:F28)</f>
        <v>0</v>
      </c>
      <c r="G29" s="97">
        <f t="shared" ref="G29:L29" si="5">SUM(G26:G28)</f>
        <v>-8.9976050639360202E-3</v>
      </c>
      <c r="H29" s="98">
        <f t="shared" si="5"/>
        <v>-1.341070746554936E-2</v>
      </c>
      <c r="I29" s="6"/>
      <c r="J29" s="99">
        <f t="shared" si="5"/>
        <v>0</v>
      </c>
      <c r="K29" s="100">
        <f t="shared" si="5"/>
        <v>-18.978152889363589</v>
      </c>
      <c r="L29" s="100">
        <f t="shared" si="5"/>
        <v>-18.978152889363589</v>
      </c>
      <c r="M29" s="6"/>
    </row>
    <row r="30" spans="2:13" s="68" customFormat="1" ht="13.9" customHeight="1" thickBot="1" x14ac:dyDescent="0.25">
      <c r="B30" s="63"/>
      <c r="C30" s="64"/>
      <c r="D30" s="65"/>
      <c r="E30" s="65"/>
      <c r="F30" s="6"/>
      <c r="G30" s="6"/>
      <c r="H30" s="6"/>
      <c r="I30" s="6"/>
      <c r="J30" s="95"/>
      <c r="K30" s="95"/>
      <c r="L30" s="95"/>
      <c r="M30" s="6"/>
    </row>
    <row r="31" spans="2:13" ht="13.9" customHeight="1" thickBot="1" x14ac:dyDescent="0.25">
      <c r="B31" s="53">
        <v>13</v>
      </c>
      <c r="C31" s="54" t="s">
        <v>32</v>
      </c>
      <c r="D31" s="55" t="s">
        <v>7</v>
      </c>
      <c r="E31" s="56">
        <v>2</v>
      </c>
      <c r="F31" s="96">
        <f>+F29+F22</f>
        <v>7.3202790851108118E-2</v>
      </c>
      <c r="G31" s="97">
        <f>+G29+G22</f>
        <v>5.6223198129517253E-2</v>
      </c>
      <c r="H31" s="98">
        <f>+H29+H22</f>
        <v>8.5115487270066473E-2</v>
      </c>
      <c r="I31" s="6"/>
      <c r="J31" s="111">
        <f>+J29+J22</f>
        <v>154.4026156770104</v>
      </c>
      <c r="K31" s="100">
        <f>+K29+K22</f>
        <v>118.58849576624924</v>
      </c>
      <c r="L31" s="112">
        <f>+L29+L22</f>
        <v>120.45111973500424</v>
      </c>
    </row>
    <row r="32" spans="2:13" s="68" customFormat="1" ht="13.9" customHeight="1" thickBot="1" x14ac:dyDescent="0.25">
      <c r="B32" s="63"/>
      <c r="C32" s="64"/>
      <c r="D32" s="65"/>
      <c r="E32" s="65"/>
      <c r="F32" s="6"/>
      <c r="G32" s="6"/>
      <c r="H32" s="6"/>
      <c r="I32" s="6"/>
      <c r="J32" s="95"/>
      <c r="K32" s="95"/>
      <c r="L32" s="95"/>
      <c r="M32" s="6"/>
    </row>
    <row r="33" spans="2:13" ht="13.9" customHeight="1" thickBot="1" x14ac:dyDescent="0.25">
      <c r="B33" s="53">
        <v>14</v>
      </c>
      <c r="C33" s="54" t="s">
        <v>33</v>
      </c>
      <c r="D33" s="55" t="s">
        <v>7</v>
      </c>
      <c r="E33" s="56">
        <v>2</v>
      </c>
      <c r="F33" s="113">
        <f>(+'RPI Indices'!C5/'RPI Indices'!C6)-1</f>
        <v>3.7358490566037572E-2</v>
      </c>
      <c r="G33" s="144">
        <f>+F33</f>
        <v>3.7358490566037572E-2</v>
      </c>
      <c r="H33" s="145">
        <f>+G33</f>
        <v>3.7358490566037572E-2</v>
      </c>
      <c r="I33" s="6"/>
      <c r="J33" s="99">
        <f>+F33*F12</f>
        <v>78.798206927295055</v>
      </c>
      <c r="K33" s="100">
        <f>+G33*G12</f>
        <v>78.798206927295055</v>
      </c>
      <c r="L33" s="101">
        <f>+H33*H12</f>
        <v>52.867840678759052</v>
      </c>
    </row>
    <row r="34" spans="2:13" s="68" customFormat="1" ht="13.9" customHeight="1" thickBot="1" x14ac:dyDescent="0.25">
      <c r="B34" s="63"/>
      <c r="C34" s="64"/>
      <c r="D34" s="65"/>
      <c r="E34" s="65"/>
      <c r="F34" s="6"/>
      <c r="G34" s="6"/>
      <c r="H34" s="6"/>
      <c r="I34" s="6"/>
      <c r="J34" s="95"/>
      <c r="K34" s="95"/>
      <c r="L34" s="95"/>
      <c r="M34" s="6"/>
    </row>
    <row r="35" spans="2:13" ht="13.9" customHeight="1" thickBot="1" x14ac:dyDescent="0.25">
      <c r="B35" s="53">
        <v>15</v>
      </c>
      <c r="C35" s="54" t="s">
        <v>34</v>
      </c>
      <c r="D35" s="55" t="s">
        <v>7</v>
      </c>
      <c r="E35" s="56">
        <v>2</v>
      </c>
      <c r="F35" s="96">
        <f>+F31+F33</f>
        <v>0.11056128141714569</v>
      </c>
      <c r="G35" s="97">
        <f>+G31+G33</f>
        <v>9.3581688695554832E-2</v>
      </c>
      <c r="H35" s="98">
        <f>+H31+H33</f>
        <v>0.12247397783610404</v>
      </c>
      <c r="I35" s="6"/>
      <c r="J35" s="100">
        <f>+J31+J33</f>
        <v>233.20082260430547</v>
      </c>
      <c r="K35" s="100">
        <f>+K31+K33</f>
        <v>197.38670269354429</v>
      </c>
      <c r="L35" s="112">
        <f>+L31+L33</f>
        <v>173.31896041376331</v>
      </c>
    </row>
    <row r="36" spans="2:13" s="68" customFormat="1" ht="13.9" customHeight="1" thickBot="1" x14ac:dyDescent="0.25">
      <c r="B36" s="63"/>
      <c r="C36" s="64"/>
      <c r="D36" s="65"/>
      <c r="E36" s="65"/>
      <c r="F36" s="6"/>
      <c r="G36" s="6"/>
      <c r="H36" s="6"/>
      <c r="I36" s="6"/>
      <c r="J36" s="95"/>
      <c r="K36" s="95"/>
      <c r="L36" s="95"/>
      <c r="M36" s="6"/>
    </row>
    <row r="37" spans="2:13" ht="13.9" customHeight="1" thickBot="1" x14ac:dyDescent="0.25">
      <c r="B37" s="53">
        <v>16</v>
      </c>
      <c r="C37" s="54" t="s">
        <v>35</v>
      </c>
      <c r="D37" s="55" t="s">
        <v>7</v>
      </c>
      <c r="E37" s="56">
        <v>2</v>
      </c>
      <c r="F37" s="96">
        <f>+F46</f>
        <v>0.04</v>
      </c>
      <c r="G37" s="97">
        <f>+G46</f>
        <v>1.2031523897707314E-2</v>
      </c>
      <c r="H37" s="98">
        <f>+H46</f>
        <v>1.7932688333214708E-2</v>
      </c>
      <c r="I37" s="6"/>
      <c r="J37" s="99">
        <f>+J46</f>
        <v>84.369797316094065</v>
      </c>
      <c r="K37" s="100">
        <f>+K46</f>
        <v>25.377430816332705</v>
      </c>
      <c r="L37" s="101">
        <f>+L46</f>
        <v>25.377430816332705</v>
      </c>
    </row>
    <row r="38" spans="2:13" s="68" customFormat="1" ht="13.9" customHeight="1" thickBot="1" x14ac:dyDescent="0.25">
      <c r="B38" s="63"/>
      <c r="C38" s="64"/>
      <c r="D38" s="65"/>
      <c r="E38" s="65"/>
      <c r="F38" s="6"/>
      <c r="G38" s="6"/>
      <c r="H38" s="6"/>
      <c r="I38" s="6"/>
      <c r="J38" s="95"/>
      <c r="K38" s="95"/>
      <c r="L38" s="95"/>
      <c r="M38" s="6"/>
    </row>
    <row r="39" spans="2:13" ht="13.9" customHeight="1" thickBot="1" x14ac:dyDescent="0.25">
      <c r="B39" s="53">
        <v>17</v>
      </c>
      <c r="C39" s="54" t="s">
        <v>36</v>
      </c>
      <c r="D39" s="55" t="s">
        <v>7</v>
      </c>
      <c r="E39" s="56">
        <v>2</v>
      </c>
      <c r="F39" s="96">
        <f>+F35-F37</f>
        <v>7.0561281417145683E-2</v>
      </c>
      <c r="G39" s="97">
        <f t="shared" ref="G39:H39" si="6">+G35-G37</f>
        <v>8.1550164797847519E-2</v>
      </c>
      <c r="H39" s="98">
        <f t="shared" si="6"/>
        <v>0.10454128950288934</v>
      </c>
      <c r="I39" s="6"/>
      <c r="J39" s="111">
        <f t="shared" ref="J39:L39" si="7">+J35-J37</f>
        <v>148.83102528821141</v>
      </c>
      <c r="K39" s="100">
        <f t="shared" si="7"/>
        <v>172.00927187721157</v>
      </c>
      <c r="L39" s="112">
        <f t="shared" si="7"/>
        <v>147.94152959743059</v>
      </c>
    </row>
    <row r="40" spans="2:13" s="68" customFormat="1" ht="13.9" customHeight="1" x14ac:dyDescent="0.2">
      <c r="B40" s="63"/>
      <c r="C40" s="64"/>
      <c r="D40" s="65"/>
      <c r="E40" s="65"/>
      <c r="F40" s="6"/>
      <c r="G40" s="6"/>
      <c r="H40" s="6"/>
      <c r="I40" s="6"/>
      <c r="J40" s="6"/>
      <c r="K40" s="6"/>
      <c r="L40" s="6"/>
      <c r="M40" s="6"/>
    </row>
    <row r="41" spans="2:13" s="68" customFormat="1" ht="13.9" customHeight="1" x14ac:dyDescent="0.2">
      <c r="B41" s="63"/>
      <c r="C41" s="64"/>
      <c r="D41" s="65"/>
      <c r="E41" s="65"/>
      <c r="F41" s="6"/>
      <c r="G41" s="6"/>
      <c r="H41" s="6"/>
      <c r="I41" s="6"/>
      <c r="J41" s="6"/>
      <c r="K41" s="6"/>
      <c r="L41" s="6"/>
      <c r="M41" s="6"/>
    </row>
    <row r="42" spans="2:13" s="68" customFormat="1" ht="13.9" customHeight="1" thickBot="1" x14ac:dyDescent="0.25">
      <c r="B42" s="63"/>
      <c r="C42" s="64"/>
      <c r="D42" s="65"/>
      <c r="E42" s="65"/>
      <c r="F42" s="6"/>
      <c r="G42" s="6"/>
      <c r="H42" s="6"/>
      <c r="I42" s="6"/>
      <c r="J42" s="6"/>
      <c r="K42" s="6"/>
      <c r="L42" s="6"/>
      <c r="M42" s="6"/>
    </row>
    <row r="43" spans="2:13" s="68" customFormat="1" ht="13.9" customHeight="1" thickBot="1" x14ac:dyDescent="0.25">
      <c r="B43" s="3" t="s">
        <v>37</v>
      </c>
      <c r="C43" s="28" t="s">
        <v>38</v>
      </c>
      <c r="D43" s="7"/>
      <c r="E43" s="7"/>
      <c r="F43" s="7"/>
      <c r="G43" s="7"/>
      <c r="H43" s="7"/>
      <c r="I43" s="24"/>
      <c r="J43" s="106"/>
      <c r="K43" s="106"/>
      <c r="L43" s="106"/>
      <c r="M43" s="6"/>
    </row>
    <row r="44" spans="2:13" s="68" customFormat="1" ht="13.9" customHeight="1" x14ac:dyDescent="0.2">
      <c r="B44" s="29">
        <v>18</v>
      </c>
      <c r="C44" s="30" t="s">
        <v>39</v>
      </c>
      <c r="D44" s="31" t="s">
        <v>7</v>
      </c>
      <c r="E44" s="32">
        <v>2</v>
      </c>
      <c r="F44" s="107">
        <v>0.04</v>
      </c>
      <c r="G44" s="34">
        <f>+K44/$G$12</f>
        <v>3.7493790708951938E-2</v>
      </c>
      <c r="H44" s="35">
        <f>+L44/$H$12</f>
        <v>5.588356628228449E-2</v>
      </c>
      <c r="I44" s="6"/>
      <c r="J44" s="71">
        <f>+F37*F12</f>
        <v>84.369797316094065</v>
      </c>
      <c r="K44" s="72">
        <f>+L44</f>
        <v>79.08358806815815</v>
      </c>
      <c r="L44" s="73">
        <v>79.08358806815815</v>
      </c>
      <c r="M44" s="6"/>
    </row>
    <row r="45" spans="2:13" s="68" customFormat="1" ht="13.9" customHeight="1" thickBot="1" x14ac:dyDescent="0.25">
      <c r="B45" s="9">
        <v>19</v>
      </c>
      <c r="C45" s="108" t="s">
        <v>40</v>
      </c>
      <c r="D45" s="40" t="s">
        <v>7</v>
      </c>
      <c r="E45" s="74">
        <v>2</v>
      </c>
      <c r="F45" s="75">
        <v>0</v>
      </c>
      <c r="G45" s="76">
        <f>+K45/$G$12</f>
        <v>2.5462266811244624E-2</v>
      </c>
      <c r="H45" s="44">
        <f t="shared" ref="H45" si="8">+L45/$H$12</f>
        <v>3.7950877949069782E-2</v>
      </c>
      <c r="I45" s="6"/>
      <c r="J45" s="77">
        <v>0</v>
      </c>
      <c r="K45" s="78">
        <f>+L45</f>
        <v>53.706157251825445</v>
      </c>
      <c r="L45" s="79">
        <v>53.706157251825445</v>
      </c>
      <c r="M45" s="6"/>
    </row>
    <row r="46" spans="2:13" ht="15" thickBot="1" x14ac:dyDescent="0.25">
      <c r="B46" s="53">
        <v>20</v>
      </c>
      <c r="C46" s="54" t="s">
        <v>35</v>
      </c>
      <c r="D46" s="55" t="s">
        <v>7</v>
      </c>
      <c r="E46" s="56">
        <v>2</v>
      </c>
      <c r="F46" s="110">
        <f>SUM(F44-F45)</f>
        <v>0.04</v>
      </c>
      <c r="G46" s="96">
        <f t="shared" ref="G46:H46" si="9">SUM(G44-G45)</f>
        <v>1.2031523897707314E-2</v>
      </c>
      <c r="H46" s="98">
        <f t="shared" si="9"/>
        <v>1.7932688333214708E-2</v>
      </c>
      <c r="I46" s="6"/>
      <c r="J46" s="99">
        <f>SUM(J44-J45)</f>
        <v>84.369797316094065</v>
      </c>
      <c r="K46" s="111">
        <f t="shared" ref="K46:L46" si="10">SUM(K44-K45)</f>
        <v>25.377430816332705</v>
      </c>
      <c r="L46" s="112">
        <f t="shared" si="10"/>
        <v>25.377430816332705</v>
      </c>
    </row>
    <row r="47" spans="2:13" x14ac:dyDescent="0.2"/>
    <row r="48" spans="2:13" x14ac:dyDescent="0.2"/>
    <row r="49" spans="2:3" x14ac:dyDescent="0.2">
      <c r="B49" s="114"/>
      <c r="C49" s="64" t="s">
        <v>41</v>
      </c>
    </row>
    <row r="50" spans="2:3" x14ac:dyDescent="0.2">
      <c r="B50" s="115"/>
      <c r="C50" s="64" t="s">
        <v>42</v>
      </c>
    </row>
    <row r="51" spans="2:3" x14ac:dyDescent="0.2">
      <c r="B51" s="116"/>
      <c r="C51" s="64" t="s">
        <v>43</v>
      </c>
    </row>
    <row r="52" spans="2:3" x14ac:dyDescent="0.2">
      <c r="B52" s="117"/>
      <c r="C52" s="64" t="s">
        <v>44</v>
      </c>
    </row>
    <row r="53" spans="2:3" x14ac:dyDescent="0.2"/>
    <row r="54" spans="2:3" x14ac:dyDescent="0.2"/>
    <row r="55" spans="2:3" x14ac:dyDescent="0.2"/>
    <row r="56" spans="2:3" x14ac:dyDescent="0.2"/>
    <row r="57" spans="2:3" x14ac:dyDescent="0.2"/>
    <row r="58" spans="2:3" x14ac:dyDescent="0.2"/>
    <row r="59" spans="2:3" x14ac:dyDescent="0.2"/>
    <row r="60" spans="2:3" x14ac:dyDescent="0.2"/>
    <row r="61" spans="2:3" x14ac:dyDescent="0.2"/>
    <row r="62" spans="2:3" x14ac:dyDescent="0.2"/>
    <row r="63" spans="2:3" x14ac:dyDescent="0.2"/>
    <row r="64" spans="2:3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</sheetData>
  <mergeCells count="13">
    <mergeCell ref="J5:J6"/>
    <mergeCell ref="K5:K6"/>
    <mergeCell ref="L5:L6"/>
    <mergeCell ref="B2:C2"/>
    <mergeCell ref="B3:C3"/>
    <mergeCell ref="F4:H4"/>
    <mergeCell ref="J4:L4"/>
    <mergeCell ref="B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workbookViewId="0">
      <selection activeCell="H33" sqref="H33"/>
    </sheetView>
  </sheetViews>
  <sheetFormatPr defaultColWidth="8.75" defaultRowHeight="14.25" x14ac:dyDescent="0.2"/>
  <cols>
    <col min="1" max="16384" width="8.75" style="2"/>
  </cols>
  <sheetData>
    <row r="1" spans="1:13" ht="15" x14ac:dyDescent="0.25">
      <c r="A1" s="1" t="s">
        <v>0</v>
      </c>
    </row>
    <row r="3" spans="1:13" ht="15" thickBot="1" x14ac:dyDescent="0.25"/>
    <row r="4" spans="1:13" ht="27.75" thickBot="1" x14ac:dyDescent="0.25">
      <c r="A4" s="3" t="s">
        <v>1</v>
      </c>
      <c r="B4" s="4" t="s">
        <v>2</v>
      </c>
      <c r="C4" s="5" t="s">
        <v>3</v>
      </c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x14ac:dyDescent="0.2">
      <c r="A5" s="8">
        <v>2018</v>
      </c>
      <c r="B5" s="119">
        <v>278.3</v>
      </c>
      <c r="C5" s="120">
        <v>274.89999999999998</v>
      </c>
      <c r="D5" s="6"/>
      <c r="E5" s="6"/>
      <c r="F5" s="6"/>
      <c r="G5" s="6"/>
      <c r="H5" s="6"/>
      <c r="I5" s="6"/>
      <c r="J5" s="6"/>
      <c r="K5" s="6"/>
      <c r="L5" s="7"/>
      <c r="M5" s="7"/>
    </row>
    <row r="6" spans="1:13" ht="13.9" customHeight="1" x14ac:dyDescent="0.2">
      <c r="A6" s="9">
        <v>2017</v>
      </c>
      <c r="B6" s="10">
        <v>269.3</v>
      </c>
      <c r="C6" s="11">
        <v>265</v>
      </c>
      <c r="D6" s="6"/>
      <c r="E6" s="6"/>
      <c r="F6" s="6"/>
      <c r="G6" s="6"/>
      <c r="H6" s="6"/>
      <c r="I6" s="6"/>
      <c r="J6" s="6"/>
      <c r="K6" s="7"/>
      <c r="L6" s="7"/>
    </row>
    <row r="7" spans="1:13" ht="13.9" customHeight="1" x14ac:dyDescent="0.2">
      <c r="A7" s="9">
        <v>2016</v>
      </c>
      <c r="B7" s="10">
        <v>261.10000000000002</v>
      </c>
      <c r="C7" s="11">
        <v>259.39999999999998</v>
      </c>
      <c r="D7" s="6"/>
      <c r="E7" s="6"/>
      <c r="F7" s="6"/>
      <c r="G7" s="6"/>
      <c r="H7" s="6"/>
      <c r="I7" s="6"/>
      <c r="J7" s="6"/>
      <c r="K7" s="7"/>
      <c r="L7" s="7"/>
    </row>
    <row r="8" spans="1:13" ht="13.9" customHeight="1" x14ac:dyDescent="0.2">
      <c r="A8" s="9">
        <v>2015</v>
      </c>
      <c r="B8" s="10">
        <v>257.10000000000002</v>
      </c>
      <c r="C8" s="11">
        <v>256.7</v>
      </c>
      <c r="D8" s="6"/>
      <c r="E8" s="6"/>
      <c r="F8" s="6"/>
      <c r="G8" s="6"/>
      <c r="H8" s="6"/>
      <c r="I8" s="6"/>
      <c r="J8" s="6"/>
      <c r="K8" s="7"/>
      <c r="L8" s="7"/>
    </row>
    <row r="9" spans="1:13" ht="13.9" customHeight="1" x14ac:dyDescent="0.2">
      <c r="A9" s="9">
        <v>2014</v>
      </c>
      <c r="B9" s="10">
        <v>254.8</v>
      </c>
      <c r="C9" s="11">
        <v>251.7</v>
      </c>
      <c r="D9" s="6"/>
      <c r="E9" s="6"/>
      <c r="F9" s="6"/>
      <c r="G9" s="6"/>
      <c r="H9" s="6"/>
      <c r="I9" s="6"/>
      <c r="J9" s="6"/>
      <c r="K9" s="7"/>
      <c r="L9" s="7"/>
    </row>
    <row r="10" spans="1:13" ht="13.9" customHeight="1" x14ac:dyDescent="0.2">
      <c r="A10" s="9">
        <v>2013</v>
      </c>
      <c r="B10" s="12">
        <v>248.7</v>
      </c>
      <c r="C10" s="13">
        <v>244.7</v>
      </c>
      <c r="D10" s="6"/>
      <c r="E10" s="6"/>
      <c r="F10" s="6"/>
      <c r="G10" s="6"/>
      <c r="H10" s="6"/>
      <c r="I10" s="6"/>
      <c r="J10" s="6"/>
      <c r="K10" s="7"/>
      <c r="L10" s="7"/>
    </row>
    <row r="11" spans="1:13" ht="13.9" customHeight="1" x14ac:dyDescent="0.2">
      <c r="A11" s="9">
        <v>2012</v>
      </c>
      <c r="B11" s="12">
        <v>240.8</v>
      </c>
      <c r="C11" s="13">
        <v>237.3</v>
      </c>
      <c r="D11" s="6"/>
      <c r="E11" s="6"/>
      <c r="F11" s="6"/>
      <c r="G11" s="6"/>
      <c r="H11" s="6"/>
      <c r="I11" s="6"/>
      <c r="J11" s="6"/>
      <c r="K11" s="7"/>
      <c r="L11" s="7"/>
    </row>
    <row r="12" spans="1:13" ht="13.9" customHeight="1" x14ac:dyDescent="0.2">
      <c r="A12" s="14">
        <v>2011</v>
      </c>
      <c r="B12" s="15">
        <v>232.5</v>
      </c>
      <c r="C12" s="16">
        <v>226.5</v>
      </c>
      <c r="D12" s="6"/>
      <c r="E12" s="6"/>
      <c r="F12" s="6"/>
      <c r="G12" s="6"/>
      <c r="H12" s="6"/>
      <c r="I12" s="6"/>
      <c r="J12" s="6"/>
      <c r="K12" s="7"/>
      <c r="L12" s="7"/>
    </row>
    <row r="13" spans="1:13" ht="13.9" customHeight="1" x14ac:dyDescent="0.2">
      <c r="A13" s="17">
        <v>2010</v>
      </c>
      <c r="B13" s="18">
        <v>220.7</v>
      </c>
      <c r="C13" s="13">
        <v>215.8</v>
      </c>
      <c r="D13" s="6"/>
      <c r="E13" s="6"/>
      <c r="F13" s="6"/>
      <c r="G13" s="6"/>
      <c r="H13" s="6"/>
      <c r="I13" s="6"/>
      <c r="J13" s="6"/>
      <c r="K13" s="7"/>
      <c r="L13" s="7"/>
    </row>
    <row r="14" spans="1:13" ht="13.9" customHeight="1" x14ac:dyDescent="0.2">
      <c r="A14" s="17">
        <v>2009</v>
      </c>
      <c r="B14" s="18">
        <v>211.3</v>
      </c>
      <c r="C14" s="13">
        <v>214.8</v>
      </c>
      <c r="D14" s="6"/>
      <c r="E14" s="6"/>
      <c r="F14" s="6"/>
      <c r="G14" s="6"/>
      <c r="H14" s="6"/>
      <c r="I14" s="6"/>
      <c r="J14" s="6"/>
      <c r="K14" s="7"/>
      <c r="L14" s="7"/>
    </row>
    <row r="15" spans="1:13" ht="15" thickBot="1" x14ac:dyDescent="0.25">
      <c r="A15" s="19">
        <v>2008</v>
      </c>
      <c r="B15" s="20">
        <v>212.1</v>
      </c>
      <c r="C15" s="21">
        <v>208.6</v>
      </c>
      <c r="D15" s="6"/>
      <c r="E15" s="6"/>
      <c r="F15" s="6"/>
      <c r="G15" s="6"/>
      <c r="H15" s="6"/>
      <c r="I15" s="6"/>
      <c r="J15" s="6"/>
      <c r="K15" s="7"/>
      <c r="L15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B56C19883514DA7360CD14C86CA56" ma:contentTypeVersion="7" ma:contentTypeDescription="Create a new document." ma:contentTypeScope="" ma:versionID="5634a4242f1b4e5412447e0c09a0f477">
  <xsd:schema xmlns:xsd="http://www.w3.org/2001/XMLSchema" xmlns:xs="http://www.w3.org/2001/XMLSchema" xmlns:p="http://schemas.microsoft.com/office/2006/metadata/properties" xmlns:ns2="f96eb6c3-57d8-4e0d-a1fb-32f08d080454" xmlns:ns3="041cf9dd-099b-4ad4-95b1-eaa732a0ad40" targetNamespace="http://schemas.microsoft.com/office/2006/metadata/properties" ma:root="true" ma:fieldsID="82ab064196e550ee159d98008c0caa8b" ns2:_="" ns3:_="">
    <xsd:import namespace="f96eb6c3-57d8-4e0d-a1fb-32f08d080454"/>
    <xsd:import namespace="041cf9dd-099b-4ad4-95b1-eaa732a0a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eb6c3-57d8-4e0d-a1fb-32f08d080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cf9dd-099b-4ad4-95b1-eaa732a0a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9E619-6AF6-4196-828D-6311C1249B18}">
  <ds:schemaRefs>
    <ds:schemaRef ds:uri="f96eb6c3-57d8-4e0d-a1fb-32f08d08045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41cf9dd-099b-4ad4-95b1-eaa732a0ad40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EA3516-9213-4027-BA32-531B8B770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0C1F4-9BB2-4F9C-8AAF-0462469D2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6eb6c3-57d8-4e0d-a1fb-32f08d080454"/>
    <ds:schemaRef ds:uri="041cf9dd-099b-4ad4-95b1-eaa732a0a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</vt:lpstr>
      <vt:lpstr>2015-16</vt:lpstr>
      <vt:lpstr>2016-17</vt:lpstr>
      <vt:lpstr>2017-18</vt:lpstr>
      <vt:lpstr>RPI Indices</vt:lpstr>
    </vt:vector>
  </TitlesOfParts>
  <Company>Water Services Regulation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Jones</dc:creator>
  <cp:lastModifiedBy>Paulo Lewandowski</cp:lastModifiedBy>
  <cp:lastPrinted>2018-04-30T13:38:02Z</cp:lastPrinted>
  <dcterms:created xsi:type="dcterms:W3CDTF">2018-04-25T07:35:40Z</dcterms:created>
  <dcterms:modified xsi:type="dcterms:W3CDTF">2019-09-20T12:32:42Z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0x0101008CEB56C19883514DA7360CD14C86CA56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Stakeholder">
    <vt:lpwstr/>
  </property>
  <property fmtid="{D5CDD505-2E9C-101B-9397-08002B2CF9AE}" pid="7" name="Security Classification">
    <vt:lpwstr>63;#OFFICIAL SENSITIVE [COMMERICIAL]|305a12f0-9d35-4b13-8c7f-476e654ebed1</vt:lpwstr>
  </property>
  <property fmtid="{D5CDD505-2E9C-101B-9397-08002B2CF9AE}" pid="8" name="Hierarchy">
    <vt:lpwstr/>
  </property>
  <property fmtid="{D5CDD505-2E9C-101B-9397-08002B2CF9AE}" pid="9" name="Collection">
    <vt:lpwstr/>
  </property>
  <property fmtid="{D5CDD505-2E9C-101B-9397-08002B2CF9AE}" pid="10" name="Stakeholder 5">
    <vt:lpwstr/>
  </property>
  <property fmtid="{D5CDD505-2E9C-101B-9397-08002B2CF9AE}" pid="11" name="Project Code">
    <vt:lpwstr>2;#Monitoring and assuring delivery|b4104a0b-5551-4aff-ac3a-2b01c896e63b</vt:lpwstr>
  </property>
  <property fmtid="{D5CDD505-2E9C-101B-9397-08002B2CF9AE}" pid="12" name="Stakeholder 3">
    <vt:lpwstr/>
  </property>
  <property fmtid="{D5CDD505-2E9C-101B-9397-08002B2CF9AE}" pid="13" name="MSIP_Label_0fadc02d-b84c-4fcd-86e1-6d5a6eea3ef1_Enabled">
    <vt:lpwstr>True</vt:lpwstr>
  </property>
  <property fmtid="{D5CDD505-2E9C-101B-9397-08002B2CF9AE}" pid="14" name="MSIP_Label_0fadc02d-b84c-4fcd-86e1-6d5a6eea3ef1_SiteId">
    <vt:lpwstr>92ebd22d-0a9c-4516-a68f-ba966853a8f3</vt:lpwstr>
  </property>
  <property fmtid="{D5CDD505-2E9C-101B-9397-08002B2CF9AE}" pid="15" name="MSIP_Label_0fadc02d-b84c-4fcd-86e1-6d5a6eea3ef1_Owner">
    <vt:lpwstr>lewandow@yw.co.uk</vt:lpwstr>
  </property>
  <property fmtid="{D5CDD505-2E9C-101B-9397-08002B2CF9AE}" pid="16" name="MSIP_Label_0fadc02d-b84c-4fcd-86e1-6d5a6eea3ef1_SetDate">
    <vt:lpwstr>2019-09-20T12:32:32.5636842Z</vt:lpwstr>
  </property>
  <property fmtid="{D5CDD505-2E9C-101B-9397-08002B2CF9AE}" pid="17" name="MSIP_Label_0fadc02d-b84c-4fcd-86e1-6d5a6eea3ef1_Name">
    <vt:lpwstr>Public</vt:lpwstr>
  </property>
  <property fmtid="{D5CDD505-2E9C-101B-9397-08002B2CF9AE}" pid="18" name="MSIP_Label_0fadc02d-b84c-4fcd-86e1-6d5a6eea3ef1_Application">
    <vt:lpwstr>Microsoft Azure Information Protection</vt:lpwstr>
  </property>
  <property fmtid="{D5CDD505-2E9C-101B-9397-08002B2CF9AE}" pid="19" name="MSIP_Label_0fadc02d-b84c-4fcd-86e1-6d5a6eea3ef1_ActionId">
    <vt:lpwstr>3ad36efd-baef-42f8-b78e-6af11b107d2e</vt:lpwstr>
  </property>
  <property fmtid="{D5CDD505-2E9C-101B-9397-08002B2CF9AE}" pid="20" name="MSIP_Label_0fadc02d-b84c-4fcd-86e1-6d5a6eea3ef1_Extended_MSFT_Method">
    <vt:lpwstr>Manual</vt:lpwstr>
  </property>
  <property fmtid="{D5CDD505-2E9C-101B-9397-08002B2CF9AE}" pid="21" name="Sensitivity">
    <vt:lpwstr>Public</vt:lpwstr>
  </property>
</Properties>
</file>