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filterPrivacy="1"/>
  <xr:revisionPtr revIDLastSave="0" documentId="14_{9AB5D50C-9BC4-4076-AD63-91381D966ACA}" xr6:coauthVersionLast="44" xr6:coauthVersionMax="44" xr10:uidLastSave="{00000000-0000-0000-0000-000000000000}"/>
  <bookViews>
    <workbookView xWindow="-120" yWindow="-120" windowWidth="29040" windowHeight="15840" tabRatio="813" xr2:uid="{00000000-000D-0000-FFFF-FFFF00000000}"/>
  </bookViews>
  <sheets>
    <sheet name="TITLE PAGE" sheetId="1" r:id="rId1"/>
    <sheet name="WRZ summary" sheetId="2" r:id="rId2"/>
    <sheet name="1. BL Licences" sheetId="3" r:id="rId3"/>
    <sheet name="2. BL Supply" sheetId="4" r:id="rId4"/>
    <sheet name="3. BL Demand" sheetId="5" r:id="rId5"/>
    <sheet name="4. BL SDB" sheetId="6" r:id="rId6"/>
    <sheet name="5. Feasible Options" sheetId="13" r:id="rId7"/>
    <sheet name="6. Preferred (Scenario Yr)" sheetId="8" r:id="rId8"/>
    <sheet name="7. FP Supply" sheetId="9" r:id="rId9"/>
    <sheet name="8. FP Demand" sheetId="10" r:id="rId10"/>
    <sheet name="9. FP SDB" sheetId="11" r:id="rId11"/>
    <sheet name="10. Drought plan links" sheetId="12" r:id="rId12"/>
  </sheets>
  <externalReferences>
    <externalReference r:id="rId13"/>
  </externalReferences>
  <definedNames>
    <definedName name="Source_Types">'[1]WRP1a BL Licences'!$C$1003:$C$1006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10" l="1"/>
  <c r="K59" i="10"/>
  <c r="J60" i="10"/>
  <c r="K60" i="10"/>
  <c r="I60" i="10"/>
  <c r="I59" i="10"/>
  <c r="J59" i="5"/>
  <c r="K59" i="5"/>
  <c r="J60" i="5"/>
  <c r="K60" i="5"/>
  <c r="I60" i="5"/>
  <c r="I59" i="5"/>
  <c r="H60" i="5"/>
  <c r="H59" i="5"/>
  <c r="M58" i="10" l="1"/>
  <c r="N58" i="10"/>
  <c r="O58" i="10"/>
  <c r="P58" i="10"/>
  <c r="Q58" i="10"/>
  <c r="R58" i="10"/>
  <c r="S58" i="10"/>
  <c r="T58" i="10"/>
  <c r="U58" i="10"/>
  <c r="V58" i="10"/>
  <c r="W58" i="10"/>
  <c r="X58" i="10"/>
  <c r="Y58" i="10"/>
  <c r="Z58" i="10"/>
  <c r="AA58" i="10"/>
  <c r="AB58" i="10"/>
  <c r="AC58" i="10"/>
  <c r="AD58" i="10"/>
  <c r="AE58" i="10"/>
  <c r="AF58" i="10"/>
  <c r="AG58" i="10"/>
  <c r="AH58" i="10"/>
  <c r="AI58" i="10"/>
  <c r="AJ58" i="10"/>
  <c r="L58" i="10"/>
  <c r="J58" i="10"/>
  <c r="K58" i="10"/>
  <c r="I58" i="10"/>
  <c r="H58" i="10"/>
  <c r="K57" i="10"/>
  <c r="J57" i="10"/>
  <c r="I57" i="10"/>
  <c r="I3" i="6" l="1"/>
  <c r="M58" i="5"/>
  <c r="N58" i="5"/>
  <c r="O58" i="5"/>
  <c r="P58" i="5"/>
  <c r="Q58" i="5"/>
  <c r="R58" i="5"/>
  <c r="S58" i="5"/>
  <c r="T58" i="5"/>
  <c r="U58" i="5"/>
  <c r="V58" i="5"/>
  <c r="W58" i="5"/>
  <c r="X58" i="5"/>
  <c r="Y58" i="5"/>
  <c r="Z58" i="5"/>
  <c r="AA58" i="5"/>
  <c r="AB58" i="5"/>
  <c r="AC58" i="5"/>
  <c r="AD58" i="5"/>
  <c r="AE58" i="5"/>
  <c r="AF58" i="5"/>
  <c r="AG58" i="5"/>
  <c r="AH58" i="5"/>
  <c r="AI58" i="5"/>
  <c r="AJ58" i="5"/>
  <c r="L58" i="5"/>
  <c r="J58" i="5"/>
  <c r="K58" i="5"/>
  <c r="I58" i="5"/>
  <c r="H58" i="5"/>
  <c r="J57" i="5"/>
  <c r="K57" i="5"/>
  <c r="I57" i="5"/>
  <c r="H57" i="5"/>
  <c r="I36" i="5"/>
  <c r="H27" i="5"/>
  <c r="K7" i="5"/>
  <c r="H20" i="4"/>
  <c r="H18" i="4" s="1"/>
  <c r="AJ20" i="4"/>
  <c r="AJ18" i="4" s="1"/>
  <c r="AI20" i="4"/>
  <c r="AI18" i="4" s="1"/>
  <c r="AH20" i="4"/>
  <c r="AG20" i="4"/>
  <c r="AG18" i="4" s="1"/>
  <c r="AF20" i="4"/>
  <c r="AE20" i="4"/>
  <c r="AE18" i="4" s="1"/>
  <c r="AD20" i="4"/>
  <c r="AD18" i="4" s="1"/>
  <c r="AC20" i="4"/>
  <c r="AC18" i="4" s="1"/>
  <c r="AB20" i="4"/>
  <c r="AA20" i="4"/>
  <c r="Z20" i="4"/>
  <c r="Z18" i="4" s="1"/>
  <c r="Y20" i="4"/>
  <c r="Y18" i="4" s="1"/>
  <c r="X20" i="4"/>
  <c r="W20" i="4"/>
  <c r="W18" i="4" s="1"/>
  <c r="V20" i="4"/>
  <c r="V18" i="4" s="1"/>
  <c r="U20" i="4"/>
  <c r="U18" i="4" s="1"/>
  <c r="T20" i="4"/>
  <c r="T18" i="4" s="1"/>
  <c r="S20" i="4"/>
  <c r="S18" i="4" s="1"/>
  <c r="R20" i="4"/>
  <c r="R18" i="4" s="1"/>
  <c r="Q20" i="4"/>
  <c r="Q18" i="4" s="1"/>
  <c r="P20" i="4"/>
  <c r="O20" i="4"/>
  <c r="O18" i="4" s="1"/>
  <c r="N20" i="4"/>
  <c r="N18" i="4" s="1"/>
  <c r="M20" i="4"/>
  <c r="M18" i="4" s="1"/>
  <c r="L20" i="4"/>
  <c r="K20" i="4"/>
  <c r="K18" i="4" s="1"/>
  <c r="J20" i="4"/>
  <c r="J18" i="4" s="1"/>
  <c r="I20" i="4"/>
  <c r="I18" i="4" s="1"/>
  <c r="AH18" i="4"/>
  <c r="AF18" i="4"/>
  <c r="AB18" i="4"/>
  <c r="AA18" i="4"/>
  <c r="X18" i="4"/>
  <c r="P18" i="4"/>
  <c r="L18" i="4"/>
  <c r="H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H4" i="4"/>
  <c r="AJ7" i="4"/>
  <c r="AI7" i="4"/>
  <c r="AH7" i="4"/>
  <c r="AG7" i="4"/>
  <c r="AF7" i="4"/>
  <c r="AE7" i="4"/>
  <c r="AD7" i="4"/>
  <c r="AC7" i="4"/>
  <c r="AB7" i="4"/>
  <c r="AA7" i="4"/>
  <c r="Z7" i="4"/>
  <c r="Y7" i="4"/>
  <c r="X7" i="4"/>
  <c r="W7" i="4"/>
  <c r="V7" i="4"/>
  <c r="U7" i="4"/>
  <c r="T7" i="4"/>
  <c r="S7" i="4"/>
  <c r="R7" i="4"/>
  <c r="Q7" i="4"/>
  <c r="P7" i="4"/>
  <c r="O7" i="4"/>
  <c r="N7" i="4"/>
  <c r="M7" i="4"/>
  <c r="L7" i="4"/>
  <c r="K7" i="4"/>
  <c r="J7" i="4"/>
  <c r="I7" i="4"/>
  <c r="H7" i="4"/>
  <c r="AJ4" i="4"/>
  <c r="AI4" i="4"/>
  <c r="AH4" i="4"/>
  <c r="AG4" i="4"/>
  <c r="AF4" i="4"/>
  <c r="AE4" i="4"/>
  <c r="AD4" i="4"/>
  <c r="AC4" i="4"/>
  <c r="AB4" i="4"/>
  <c r="AA4" i="4"/>
  <c r="Z4" i="4"/>
  <c r="Y4" i="4"/>
  <c r="X4" i="4"/>
  <c r="W4" i="4"/>
  <c r="V4" i="4"/>
  <c r="U4" i="4"/>
  <c r="T4" i="4"/>
  <c r="S4" i="4"/>
  <c r="R4" i="4"/>
  <c r="Q4" i="4"/>
  <c r="P4" i="4"/>
  <c r="O4" i="4"/>
  <c r="N4" i="4"/>
  <c r="M4" i="4"/>
  <c r="L4" i="4"/>
  <c r="K4" i="4"/>
  <c r="J4" i="4"/>
  <c r="I4" i="4"/>
  <c r="D55" i="13" l="1"/>
  <c r="D54" i="13"/>
  <c r="D53" i="13"/>
  <c r="D52" i="13"/>
  <c r="D51" i="13"/>
  <c r="K8" i="11" l="1"/>
  <c r="J8" i="11"/>
  <c r="I8" i="11"/>
  <c r="H13" i="5" l="1"/>
  <c r="H20" i="5"/>
  <c r="H36" i="5"/>
  <c r="H51" i="5"/>
  <c r="H56" i="5"/>
  <c r="H37" i="5" l="1"/>
  <c r="L8" i="6"/>
  <c r="C52" i="13"/>
  <c r="C53" i="13"/>
  <c r="C54" i="13"/>
  <c r="C55" i="13"/>
  <c r="C51" i="13"/>
  <c r="I11" i="8"/>
  <c r="J11" i="8"/>
  <c r="K11" i="8"/>
  <c r="K8" i="9" s="1"/>
  <c r="L11" i="8"/>
  <c r="M11" i="8"/>
  <c r="N11" i="8"/>
  <c r="O11" i="8"/>
  <c r="P11" i="8"/>
  <c r="Q11" i="8"/>
  <c r="R11" i="8"/>
  <c r="S11" i="8"/>
  <c r="S8" i="9" s="1"/>
  <c r="T11" i="8"/>
  <c r="U11" i="8"/>
  <c r="V11" i="8"/>
  <c r="W11" i="8"/>
  <c r="X11" i="8"/>
  <c r="Y11" i="8"/>
  <c r="Z11" i="8"/>
  <c r="AA11" i="8"/>
  <c r="AA8" i="9" s="1"/>
  <c r="AB11" i="8"/>
  <c r="AC11" i="8"/>
  <c r="AD11" i="8"/>
  <c r="AE11" i="8"/>
  <c r="AF11" i="8"/>
  <c r="AG11" i="8"/>
  <c r="AH11" i="8"/>
  <c r="AI11" i="8"/>
  <c r="AJ11" i="8"/>
  <c r="H18" i="8"/>
  <c r="H21" i="8"/>
  <c r="H11" i="8"/>
  <c r="A4" i="2"/>
  <c r="A3" i="2"/>
  <c r="AG10" i="5"/>
  <c r="AH10" i="5"/>
  <c r="AI10" i="5"/>
  <c r="AJ10" i="5"/>
  <c r="AG54" i="8"/>
  <c r="AG6" i="10" s="1"/>
  <c r="AG69" i="8"/>
  <c r="AG33" i="10" s="1"/>
  <c r="AH54" i="8"/>
  <c r="AH6" i="10" s="1"/>
  <c r="AH69" i="8"/>
  <c r="AH33" i="10" s="1"/>
  <c r="AI54" i="8"/>
  <c r="AI6" i="10" s="1"/>
  <c r="AI69" i="8"/>
  <c r="AI33" i="10" s="1"/>
  <c r="AJ54" i="8"/>
  <c r="AJ6" i="10" s="1"/>
  <c r="AJ69" i="8"/>
  <c r="AJ33" i="10" s="1"/>
  <c r="AG9" i="5"/>
  <c r="AG27" i="5" s="1"/>
  <c r="AH9" i="5"/>
  <c r="AI9" i="5"/>
  <c r="AJ9" i="5"/>
  <c r="AG51" i="8"/>
  <c r="AG5" i="10" s="1"/>
  <c r="AG66" i="8"/>
  <c r="AG32" i="10" s="1"/>
  <c r="AH51" i="8"/>
  <c r="AH5" i="10" s="1"/>
  <c r="AH66" i="8"/>
  <c r="AH32" i="10" s="1"/>
  <c r="AI51" i="8"/>
  <c r="AI5" i="10" s="1"/>
  <c r="AI66" i="8"/>
  <c r="AI32" i="10" s="1"/>
  <c r="AJ51" i="8"/>
  <c r="AJ5" i="10" s="1"/>
  <c r="AJ66" i="8"/>
  <c r="AJ32" i="10" s="1"/>
  <c r="AG7" i="5"/>
  <c r="AG8" i="5"/>
  <c r="AH7" i="5"/>
  <c r="AH8" i="5"/>
  <c r="AI7" i="5"/>
  <c r="AI8" i="5"/>
  <c r="AJ7" i="5"/>
  <c r="AJ8" i="5"/>
  <c r="AG45" i="8"/>
  <c r="AG3" i="10" s="1"/>
  <c r="AG60" i="8"/>
  <c r="AG30" i="10" s="1"/>
  <c r="AG48" i="8"/>
  <c r="AG4" i="10" s="1"/>
  <c r="AG63" i="8"/>
  <c r="AG31" i="10" s="1"/>
  <c r="AH45" i="8"/>
  <c r="AH3" i="10" s="1"/>
  <c r="AH60" i="8"/>
  <c r="AH30" i="10" s="1"/>
  <c r="AH48" i="8"/>
  <c r="AH4" i="10" s="1"/>
  <c r="AH63" i="8"/>
  <c r="AH31" i="10" s="1"/>
  <c r="AI45" i="8"/>
  <c r="AI3" i="10" s="1"/>
  <c r="AI60" i="8"/>
  <c r="AI30" i="10" s="1"/>
  <c r="AI48" i="8"/>
  <c r="AI4" i="10" s="1"/>
  <c r="AI63" i="8"/>
  <c r="AI31" i="10" s="1"/>
  <c r="AJ45" i="8"/>
  <c r="AJ3" i="10" s="1"/>
  <c r="AJ60" i="8"/>
  <c r="AJ30" i="10" s="1"/>
  <c r="AJ48" i="8"/>
  <c r="AJ4" i="10" s="1"/>
  <c r="AJ63" i="8"/>
  <c r="AJ31" i="10" s="1"/>
  <c r="AG36" i="5"/>
  <c r="AH36" i="5"/>
  <c r="AI36" i="5"/>
  <c r="AJ36" i="5"/>
  <c r="AG72" i="8"/>
  <c r="AG34" i="10" s="1"/>
  <c r="AG31" i="8"/>
  <c r="AG35" i="10" s="1"/>
  <c r="AH72" i="8"/>
  <c r="AH34" i="10" s="1"/>
  <c r="AH31" i="8"/>
  <c r="AH35" i="10" s="1"/>
  <c r="AI72" i="8"/>
  <c r="AI34" i="10" s="1"/>
  <c r="AI31" i="8"/>
  <c r="AI35" i="10" s="1"/>
  <c r="AJ72" i="8"/>
  <c r="AJ34" i="10" s="1"/>
  <c r="AJ31" i="8"/>
  <c r="AJ35" i="10" s="1"/>
  <c r="AG3" i="6"/>
  <c r="AH3" i="6"/>
  <c r="AI3" i="6"/>
  <c r="AJ3" i="6"/>
  <c r="AG57" i="8"/>
  <c r="AG28" i="10" s="1"/>
  <c r="AG34" i="8"/>
  <c r="AG29" i="10" s="1"/>
  <c r="AH57" i="8"/>
  <c r="AH28" i="10" s="1"/>
  <c r="AH34" i="8"/>
  <c r="AH29" i="10" s="1"/>
  <c r="AI57" i="8"/>
  <c r="AI28" i="10" s="1"/>
  <c r="AI34" i="8"/>
  <c r="AI29" i="10" s="1"/>
  <c r="AJ57" i="8"/>
  <c r="AJ28" i="10" s="1"/>
  <c r="AJ34" i="8"/>
  <c r="AJ29" i="10" s="1"/>
  <c r="AG8" i="6"/>
  <c r="AH8" i="6"/>
  <c r="AI8" i="6"/>
  <c r="AJ8" i="6"/>
  <c r="AG8" i="11"/>
  <c r="AC24" i="2" s="1"/>
  <c r="AH8" i="11"/>
  <c r="AD24" i="2" s="1"/>
  <c r="AI8" i="11"/>
  <c r="AE24" i="2" s="1"/>
  <c r="AJ8" i="11"/>
  <c r="AF24" i="2" s="1"/>
  <c r="Y3" i="13"/>
  <c r="Y2" i="13" s="1"/>
  <c r="L56" i="5"/>
  <c r="K56" i="5"/>
  <c r="M56" i="5"/>
  <c r="P56" i="5"/>
  <c r="DW19" i="13"/>
  <c r="DV19" i="13"/>
  <c r="DU19" i="13"/>
  <c r="DT19" i="13"/>
  <c r="DS19" i="13"/>
  <c r="DR19" i="13"/>
  <c r="DQ19" i="13"/>
  <c r="DP19" i="13"/>
  <c r="DO19" i="13"/>
  <c r="DN19" i="13"/>
  <c r="DM19" i="13"/>
  <c r="DL19" i="13"/>
  <c r="DK19" i="13"/>
  <c r="DJ19" i="13"/>
  <c r="DI19" i="13"/>
  <c r="DH19" i="13"/>
  <c r="DG19" i="13"/>
  <c r="DF19" i="13"/>
  <c r="DE19" i="13"/>
  <c r="DD19" i="13"/>
  <c r="DC19" i="13"/>
  <c r="DB19" i="13"/>
  <c r="DA19" i="13"/>
  <c r="CZ19" i="13"/>
  <c r="CY19" i="13"/>
  <c r="CX19" i="13"/>
  <c r="CW19" i="13"/>
  <c r="CV19" i="13"/>
  <c r="CU19" i="13"/>
  <c r="CT19" i="13"/>
  <c r="CS19" i="13"/>
  <c r="CR19" i="13"/>
  <c r="CQ19" i="13"/>
  <c r="CP19" i="13"/>
  <c r="CO19" i="13"/>
  <c r="CN19" i="13"/>
  <c r="CM19" i="13"/>
  <c r="CL19" i="13"/>
  <c r="CK19" i="13"/>
  <c r="CJ19" i="13"/>
  <c r="CI19" i="13"/>
  <c r="CH19" i="13"/>
  <c r="CG19" i="13"/>
  <c r="CF19" i="13"/>
  <c r="CE19" i="13"/>
  <c r="CD19" i="13"/>
  <c r="CC19" i="13"/>
  <c r="CB19" i="13"/>
  <c r="CA19" i="13"/>
  <c r="BZ19" i="13"/>
  <c r="BY19" i="13"/>
  <c r="BX19" i="13"/>
  <c r="BW19" i="13"/>
  <c r="BV19" i="13"/>
  <c r="BU19" i="13"/>
  <c r="BT19" i="13"/>
  <c r="BS19" i="13"/>
  <c r="BR19" i="13"/>
  <c r="BQ19" i="13"/>
  <c r="BP19" i="13"/>
  <c r="BO19" i="13"/>
  <c r="BN19" i="13"/>
  <c r="BM19" i="13"/>
  <c r="BL19" i="13"/>
  <c r="BK19" i="13"/>
  <c r="BJ19" i="13"/>
  <c r="BI19" i="13"/>
  <c r="BH19" i="13"/>
  <c r="BG19" i="13"/>
  <c r="BF19" i="13"/>
  <c r="BE19" i="13"/>
  <c r="BD19" i="13"/>
  <c r="BC19" i="13"/>
  <c r="BB19" i="13"/>
  <c r="BA19" i="13"/>
  <c r="AZ19" i="13"/>
  <c r="AY19" i="13"/>
  <c r="AX19" i="13"/>
  <c r="AW19" i="13"/>
  <c r="AV19" i="13"/>
  <c r="AU19" i="13"/>
  <c r="AT19" i="13"/>
  <c r="AS19" i="13"/>
  <c r="AR19" i="13"/>
  <c r="AQ19" i="13"/>
  <c r="AP19" i="13"/>
  <c r="AO19" i="13"/>
  <c r="AN19" i="13"/>
  <c r="AM19" i="13"/>
  <c r="AL19" i="13"/>
  <c r="AK19" i="13"/>
  <c r="AJ19" i="13"/>
  <c r="AI19" i="13"/>
  <c r="AH19" i="13"/>
  <c r="AG19" i="13"/>
  <c r="AF19" i="13"/>
  <c r="AE19" i="13"/>
  <c r="AD19" i="13"/>
  <c r="AC19" i="13"/>
  <c r="AB19" i="13"/>
  <c r="AA19" i="13"/>
  <c r="Z19" i="13"/>
  <c r="Y19" i="13"/>
  <c r="X19" i="13"/>
  <c r="I7" i="13"/>
  <c r="E18" i="11"/>
  <c r="D18" i="11"/>
  <c r="E17" i="11"/>
  <c r="D17" i="11"/>
  <c r="E16" i="11"/>
  <c r="D16" i="11"/>
  <c r="E15" i="11"/>
  <c r="D15" i="11"/>
  <c r="E14" i="11"/>
  <c r="D14"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E66" i="10"/>
  <c r="D66" i="10"/>
  <c r="E65" i="10"/>
  <c r="D65" i="10"/>
  <c r="E64" i="10"/>
  <c r="D64" i="10"/>
  <c r="E63" i="10"/>
  <c r="D63" i="10"/>
  <c r="E62" i="10"/>
  <c r="D62" i="10"/>
  <c r="H41" i="10"/>
  <c r="U31" i="8"/>
  <c r="U35" i="10" s="1"/>
  <c r="N31" i="8"/>
  <c r="N35" i="10" s="1"/>
  <c r="K31" i="8"/>
  <c r="K35" i="10" s="1"/>
  <c r="AF72" i="8"/>
  <c r="AF34" i="10" s="1"/>
  <c r="AB72" i="8"/>
  <c r="AB34" i="10" s="1"/>
  <c r="X72" i="8"/>
  <c r="X34" i="10" s="1"/>
  <c r="Q72" i="8"/>
  <c r="Q34" i="10" s="1"/>
  <c r="P72" i="8"/>
  <c r="P34" i="10" s="1"/>
  <c r="K72" i="8"/>
  <c r="K34" i="10" s="1"/>
  <c r="AC69" i="8"/>
  <c r="AC33" i="10" s="1"/>
  <c r="Y69" i="8"/>
  <c r="Y33" i="10" s="1"/>
  <c r="V69" i="8"/>
  <c r="V33" i="10" s="1"/>
  <c r="Q69" i="8"/>
  <c r="Q33" i="10" s="1"/>
  <c r="M69" i="8"/>
  <c r="M33" i="10" s="1"/>
  <c r="L69" i="8"/>
  <c r="L33" i="10" s="1"/>
  <c r="I69" i="8"/>
  <c r="I33" i="10" s="1"/>
  <c r="AE66" i="8"/>
  <c r="AE32" i="10" s="1"/>
  <c r="AD66" i="8"/>
  <c r="AD32" i="10" s="1"/>
  <c r="Z66" i="8"/>
  <c r="Z32" i="10" s="1"/>
  <c r="V66" i="8"/>
  <c r="V32" i="10" s="1"/>
  <c r="S66" i="8"/>
  <c r="S32" i="10" s="1"/>
  <c r="O66" i="8"/>
  <c r="O32" i="10" s="1"/>
  <c r="N66" i="8"/>
  <c r="N32" i="10" s="1"/>
  <c r="J66" i="8"/>
  <c r="J32" i="10" s="1"/>
  <c r="AB63" i="8"/>
  <c r="AB31" i="10" s="1"/>
  <c r="AA63" i="8"/>
  <c r="AA31" i="10" s="1"/>
  <c r="W63" i="8"/>
  <c r="W31" i="10" s="1"/>
  <c r="S63" i="8"/>
  <c r="S31" i="10" s="1"/>
  <c r="P63" i="8"/>
  <c r="P31" i="10" s="1"/>
  <c r="K63" i="8"/>
  <c r="K31" i="10" s="1"/>
  <c r="AB60" i="8"/>
  <c r="AB30" i="10" s="1"/>
  <c r="X60" i="8"/>
  <c r="X30" i="10" s="1"/>
  <c r="T60" i="8"/>
  <c r="T30" i="10" s="1"/>
  <c r="AD34" i="8"/>
  <c r="AD29" i="10" s="1"/>
  <c r="Z34" i="8"/>
  <c r="Z29" i="10" s="1"/>
  <c r="V34" i="8"/>
  <c r="V29" i="10" s="1"/>
  <c r="N34" i="8"/>
  <c r="N29" i="10" s="1"/>
  <c r="J34" i="8"/>
  <c r="J29" i="10" s="1"/>
  <c r="AF57" i="8"/>
  <c r="AF28" i="10" s="1"/>
  <c r="Z57" i="8"/>
  <c r="Z28" i="10" s="1"/>
  <c r="V57" i="8"/>
  <c r="V28" i="10" s="1"/>
  <c r="R57" i="8"/>
  <c r="R28" i="10" s="1"/>
  <c r="J57" i="8"/>
  <c r="J28" i="10" s="1"/>
  <c r="I57" i="8"/>
  <c r="I28" i="10" s="1"/>
  <c r="AD54" i="8"/>
  <c r="AD6" i="10" s="1"/>
  <c r="AA54" i="8"/>
  <c r="AA6" i="10" s="1"/>
  <c r="V54" i="8"/>
  <c r="V6" i="10" s="1"/>
  <c r="S54" i="8"/>
  <c r="S6" i="10" s="1"/>
  <c r="R54" i="8"/>
  <c r="R6" i="10" s="1"/>
  <c r="N54" i="8"/>
  <c r="N6" i="10" s="1"/>
  <c r="K54" i="8"/>
  <c r="K6" i="10" s="1"/>
  <c r="AF51" i="8"/>
  <c r="AF5" i="10" s="1"/>
  <c r="AE51" i="8"/>
  <c r="AE5" i="10" s="1"/>
  <c r="AA51" i="8"/>
  <c r="AA5" i="10" s="1"/>
  <c r="T51" i="8"/>
  <c r="T5" i="10" s="1"/>
  <c r="S51" i="8"/>
  <c r="S5" i="10" s="1"/>
  <c r="O51" i="8"/>
  <c r="O5" i="10" s="1"/>
  <c r="K51" i="8"/>
  <c r="K5" i="10" s="1"/>
  <c r="H51" i="8"/>
  <c r="H5" i="10" s="1"/>
  <c r="AF48" i="8"/>
  <c r="AF4" i="10" s="1"/>
  <c r="AC48" i="8"/>
  <c r="AC4" i="10" s="1"/>
  <c r="AB48" i="8"/>
  <c r="AB4" i="10" s="1"/>
  <c r="X48" i="8"/>
  <c r="X4" i="10" s="1"/>
  <c r="U48" i="8"/>
  <c r="U4" i="10" s="1"/>
  <c r="P48" i="8"/>
  <c r="P4" i="10" s="1"/>
  <c r="M48" i="8"/>
  <c r="M4" i="10" s="1"/>
  <c r="K48" i="8"/>
  <c r="K4" i="10" s="1"/>
  <c r="AC45" i="8"/>
  <c r="AC3" i="10" s="1"/>
  <c r="AC60" i="8"/>
  <c r="AC30" i="10" s="1"/>
  <c r="Y45" i="8"/>
  <c r="Y3" i="10" s="1"/>
  <c r="V45" i="8"/>
  <c r="V3" i="10" s="1"/>
  <c r="R45" i="8"/>
  <c r="R3" i="10" s="1"/>
  <c r="Q45" i="8"/>
  <c r="Q3" i="10" s="1"/>
  <c r="N45" i="8"/>
  <c r="N3" i="10" s="1"/>
  <c r="M45" i="8"/>
  <c r="M60" i="8"/>
  <c r="M30" i="10" s="1"/>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E36" i="9"/>
  <c r="D36" i="9"/>
  <c r="E35" i="9"/>
  <c r="D35" i="9"/>
  <c r="E34" i="9"/>
  <c r="D34" i="9"/>
  <c r="E33" i="9"/>
  <c r="D33" i="9"/>
  <c r="E32" i="9"/>
  <c r="D32" i="9"/>
  <c r="AJ41" i="8"/>
  <c r="AJ28" i="9" s="1"/>
  <c r="AF41" i="8"/>
  <c r="AF28" i="9" s="1"/>
  <c r="AB41" i="8"/>
  <c r="AB28" i="9" s="1"/>
  <c r="AA41" i="8"/>
  <c r="AA28" i="9" s="1"/>
  <c r="X41" i="8"/>
  <c r="X28" i="9" s="1"/>
  <c r="T41" i="8"/>
  <c r="T28" i="9" s="1"/>
  <c r="P41" i="8"/>
  <c r="AH38" i="8"/>
  <c r="AH27" i="9" s="1"/>
  <c r="AD38" i="8"/>
  <c r="AD27" i="9" s="1"/>
  <c r="AB38" i="8"/>
  <c r="Z38" i="8"/>
  <c r="Z27" i="9" s="1"/>
  <c r="R38" i="8"/>
  <c r="N38" i="8"/>
  <c r="L38" i="8"/>
  <c r="L27" i="9" s="1"/>
  <c r="J38" i="8"/>
  <c r="J27" i="9" s="1"/>
  <c r="J27" i="8"/>
  <c r="I27" i="8"/>
  <c r="AG24" i="8"/>
  <c r="AD24" i="8"/>
  <c r="AC24" i="8"/>
  <c r="Z24" i="8"/>
  <c r="Y24" i="8"/>
  <c r="U24" i="8"/>
  <c r="Q24" i="8"/>
  <c r="N24" i="8"/>
  <c r="M24" i="8"/>
  <c r="K24" i="8"/>
  <c r="I24" i="8"/>
  <c r="AF18" i="8"/>
  <c r="AF21" i="8"/>
  <c r="AB18" i="8"/>
  <c r="AB21" i="8"/>
  <c r="P18" i="8"/>
  <c r="P21" i="8"/>
  <c r="AI8" i="8"/>
  <c r="AI4" i="9" s="1"/>
  <c r="AE8" i="8"/>
  <c r="AD8" i="8"/>
  <c r="S8" i="8"/>
  <c r="O8" i="8"/>
  <c r="N8" i="8"/>
  <c r="AH5" i="8"/>
  <c r="AH3" i="9" s="1"/>
  <c r="AF5" i="8"/>
  <c r="AD5" i="8"/>
  <c r="AD3" i="9" s="1"/>
  <c r="Z5" i="8"/>
  <c r="Z3" i="9" s="1"/>
  <c r="V5" i="8"/>
  <c r="V3" i="9" s="1"/>
  <c r="R5" i="8"/>
  <c r="R3" i="9" s="1"/>
  <c r="P5" i="8"/>
  <c r="P3" i="9" s="1"/>
  <c r="N5" i="8"/>
  <c r="N3" i="9" s="1"/>
  <c r="J5" i="8"/>
  <c r="J3" i="9" s="1"/>
  <c r="AJ2" i="9"/>
  <c r="AI2" i="9"/>
  <c r="AH2" i="9"/>
  <c r="AG2" i="9"/>
  <c r="AF2" i="9"/>
  <c r="AE2" i="9"/>
  <c r="AD2" i="9"/>
  <c r="AC2" i="9"/>
  <c r="AB2" i="9"/>
  <c r="AA2" i="9"/>
  <c r="Z2" i="9"/>
  <c r="Y2" i="9"/>
  <c r="X2" i="9"/>
  <c r="W2" i="9"/>
  <c r="V2" i="9"/>
  <c r="U2" i="9"/>
  <c r="T2" i="9"/>
  <c r="S2" i="9"/>
  <c r="R2" i="9"/>
  <c r="Q2" i="9"/>
  <c r="P2" i="9"/>
  <c r="O2" i="9"/>
  <c r="N2" i="9"/>
  <c r="M2" i="9"/>
  <c r="L2" i="9"/>
  <c r="K2" i="9"/>
  <c r="J2" i="9"/>
  <c r="I2" i="9"/>
  <c r="H2" i="9"/>
  <c r="D80" i="8"/>
  <c r="C80" i="8"/>
  <c r="D79" i="8"/>
  <c r="C79" i="8"/>
  <c r="D78" i="8"/>
  <c r="C78" i="8"/>
  <c r="D77" i="8"/>
  <c r="C77" i="8"/>
  <c r="D76" i="8"/>
  <c r="C76" i="8"/>
  <c r="AJ3" i="8"/>
  <c r="AI3" i="8"/>
  <c r="AH3" i="8"/>
  <c r="AG3" i="8"/>
  <c r="AF3" i="8"/>
  <c r="AE3" i="8"/>
  <c r="AD3" i="8"/>
  <c r="AC3" i="8"/>
  <c r="AB3" i="8"/>
  <c r="AA3" i="8"/>
  <c r="Z3" i="8"/>
  <c r="Y3" i="8"/>
  <c r="X3" i="8"/>
  <c r="W3" i="8"/>
  <c r="V3" i="8"/>
  <c r="U3" i="8"/>
  <c r="T3" i="8"/>
  <c r="S3" i="8"/>
  <c r="R3" i="8"/>
  <c r="Q3" i="8"/>
  <c r="P3" i="8"/>
  <c r="O3" i="8"/>
  <c r="N3" i="8"/>
  <c r="M3" i="8"/>
  <c r="L3" i="8"/>
  <c r="K3" i="8"/>
  <c r="J3" i="8"/>
  <c r="I3" i="8"/>
  <c r="H3" i="8"/>
  <c r="E17" i="6"/>
  <c r="D17" i="6"/>
  <c r="E16" i="6"/>
  <c r="D16" i="6"/>
  <c r="E15" i="6"/>
  <c r="D15" i="6"/>
  <c r="E14" i="6"/>
  <c r="D14" i="6"/>
  <c r="E13" i="6"/>
  <c r="D13" i="6"/>
  <c r="AF3" i="6"/>
  <c r="AE3" i="6"/>
  <c r="AE7" i="5"/>
  <c r="AE8" i="5"/>
  <c r="AE9" i="5"/>
  <c r="AE10" i="5"/>
  <c r="AE36" i="5"/>
  <c r="AD3" i="6"/>
  <c r="AC3" i="6"/>
  <c r="AC7" i="5"/>
  <c r="AC8" i="5"/>
  <c r="AC9" i="5"/>
  <c r="AC10" i="5"/>
  <c r="AC36" i="5"/>
  <c r="AB3" i="6"/>
  <c r="AA3" i="6"/>
  <c r="Z3" i="6"/>
  <c r="Y3" i="6"/>
  <c r="Y7" i="5"/>
  <c r="Y8" i="5"/>
  <c r="Y9" i="5"/>
  <c r="Y13" i="5" s="1"/>
  <c r="Y10" i="5"/>
  <c r="Y36" i="5"/>
  <c r="X3" i="6"/>
  <c r="W3" i="6"/>
  <c r="V3" i="6"/>
  <c r="U3" i="6"/>
  <c r="U7" i="5"/>
  <c r="U8" i="5"/>
  <c r="U9" i="5"/>
  <c r="U10" i="5"/>
  <c r="U36" i="5"/>
  <c r="T3" i="6"/>
  <c r="S3" i="6"/>
  <c r="S7" i="5"/>
  <c r="S8" i="5"/>
  <c r="S9" i="5"/>
  <c r="S10" i="5"/>
  <c r="S36" i="5"/>
  <c r="R3" i="6"/>
  <c r="Q3" i="6"/>
  <c r="Q7" i="5"/>
  <c r="Q8" i="5"/>
  <c r="Q9" i="5"/>
  <c r="Q10" i="5"/>
  <c r="Q36" i="5"/>
  <c r="P3" i="6"/>
  <c r="O3" i="6"/>
  <c r="O7" i="5"/>
  <c r="O8" i="5"/>
  <c r="O9" i="5"/>
  <c r="O10" i="5"/>
  <c r="O36" i="5"/>
  <c r="N3" i="6"/>
  <c r="M3" i="6"/>
  <c r="M7" i="5"/>
  <c r="M8" i="5"/>
  <c r="M9" i="5"/>
  <c r="M10" i="5"/>
  <c r="M36" i="5"/>
  <c r="L3" i="6"/>
  <c r="K3" i="6"/>
  <c r="J3" i="6"/>
  <c r="I7" i="5"/>
  <c r="I8" i="5"/>
  <c r="I9" i="5"/>
  <c r="I10" i="5"/>
  <c r="H3" i="6"/>
  <c r="D18" i="2" s="1"/>
  <c r="AJ2" i="6"/>
  <c r="AI2" i="6"/>
  <c r="AH2" i="6"/>
  <c r="AG2" i="6"/>
  <c r="AF2" i="6"/>
  <c r="AE2" i="6"/>
  <c r="AD2" i="6"/>
  <c r="AC2" i="6"/>
  <c r="AB2" i="6"/>
  <c r="AA2" i="6"/>
  <c r="Z2" i="6"/>
  <c r="Y2" i="6"/>
  <c r="X2" i="6"/>
  <c r="W2" i="6"/>
  <c r="V2" i="6"/>
  <c r="U2" i="6"/>
  <c r="T2" i="6"/>
  <c r="S2" i="6"/>
  <c r="R2" i="6"/>
  <c r="Q2" i="6"/>
  <c r="P2" i="6"/>
  <c r="O2" i="6"/>
  <c r="N2" i="6"/>
  <c r="M2" i="6"/>
  <c r="L2" i="6"/>
  <c r="K2" i="6"/>
  <c r="J2" i="6"/>
  <c r="I2" i="6"/>
  <c r="H2" i="6"/>
  <c r="E66" i="5"/>
  <c r="D66" i="5"/>
  <c r="E65" i="5"/>
  <c r="D65" i="5"/>
  <c r="E64" i="5"/>
  <c r="D64" i="5"/>
  <c r="E63" i="5"/>
  <c r="D63" i="5"/>
  <c r="E62" i="5"/>
  <c r="D62" i="5"/>
  <c r="AJ2" i="5"/>
  <c r="AI2" i="5"/>
  <c r="AH2" i="5"/>
  <c r="AG2" i="5"/>
  <c r="AF2" i="5"/>
  <c r="AE2" i="5"/>
  <c r="AD2" i="5"/>
  <c r="AC2" i="5"/>
  <c r="AB2" i="5"/>
  <c r="AA2" i="5"/>
  <c r="Z2" i="5"/>
  <c r="Y2" i="5"/>
  <c r="X2" i="5"/>
  <c r="W2" i="5"/>
  <c r="V2" i="5"/>
  <c r="U2" i="5"/>
  <c r="T2" i="5"/>
  <c r="S2" i="5"/>
  <c r="R2" i="5"/>
  <c r="Q2" i="5"/>
  <c r="P2" i="5"/>
  <c r="O2" i="5"/>
  <c r="N2" i="5"/>
  <c r="M2" i="5"/>
  <c r="L2" i="5"/>
  <c r="K2" i="5"/>
  <c r="J2" i="5"/>
  <c r="I2" i="5"/>
  <c r="H2" i="5"/>
  <c r="E32" i="4"/>
  <c r="D32" i="4"/>
  <c r="E31" i="4"/>
  <c r="D31" i="4"/>
  <c r="E30" i="4"/>
  <c r="D30" i="4"/>
  <c r="E29" i="4"/>
  <c r="D29" i="4"/>
  <c r="E28" i="4"/>
  <c r="D28" i="4"/>
  <c r="AJ2" i="4"/>
  <c r="AI2" i="4"/>
  <c r="AH2" i="4"/>
  <c r="AG2" i="4"/>
  <c r="AF2" i="4"/>
  <c r="AE2" i="4"/>
  <c r="AD2" i="4"/>
  <c r="AC2" i="4"/>
  <c r="AB2" i="4"/>
  <c r="AA2" i="4"/>
  <c r="Z2" i="4"/>
  <c r="Y2" i="4"/>
  <c r="X2" i="4"/>
  <c r="W2" i="4"/>
  <c r="V2" i="4"/>
  <c r="U2" i="4"/>
  <c r="T2" i="4"/>
  <c r="S2" i="4"/>
  <c r="R2" i="4"/>
  <c r="Q2" i="4"/>
  <c r="P2" i="4"/>
  <c r="O2" i="4"/>
  <c r="N2" i="4"/>
  <c r="M2" i="4"/>
  <c r="L2" i="4"/>
  <c r="K2" i="4"/>
  <c r="J2" i="4"/>
  <c r="I2" i="4"/>
  <c r="H2" i="4"/>
  <c r="I106" i="2"/>
  <c r="I105" i="2"/>
  <c r="I104" i="2"/>
  <c r="I103" i="2"/>
  <c r="I102" i="2"/>
  <c r="AF8" i="11"/>
  <c r="AB24" i="2" s="1"/>
  <c r="AE8" i="11"/>
  <c r="AA24" i="2" s="1"/>
  <c r="AD8" i="11"/>
  <c r="Z24" i="2" s="1"/>
  <c r="AC8" i="11"/>
  <c r="Y24" i="2" s="1"/>
  <c r="AB8" i="11"/>
  <c r="X24" i="2" s="1"/>
  <c r="AA8" i="11"/>
  <c r="W24" i="2" s="1"/>
  <c r="Z8" i="11"/>
  <c r="V24" i="2" s="1"/>
  <c r="Y8" i="11"/>
  <c r="U24" i="2" s="1"/>
  <c r="X8" i="11"/>
  <c r="T24" i="2" s="1"/>
  <c r="W8" i="11"/>
  <c r="S24" i="2" s="1"/>
  <c r="V8" i="11"/>
  <c r="R24" i="2" s="1"/>
  <c r="U8" i="11"/>
  <c r="Q24" i="2" s="1"/>
  <c r="T8" i="11"/>
  <c r="P24" i="2" s="1"/>
  <c r="S8" i="11"/>
  <c r="O24" i="2" s="1"/>
  <c r="R8" i="11"/>
  <c r="N24" i="2" s="1"/>
  <c r="Q8" i="11"/>
  <c r="M24" i="2" s="1"/>
  <c r="P8" i="11"/>
  <c r="L24" i="2" s="1"/>
  <c r="O8" i="11"/>
  <c r="K24" i="2" s="1"/>
  <c r="N8" i="11"/>
  <c r="J24" i="2" s="1"/>
  <c r="M8" i="11"/>
  <c r="I24" i="2" s="1"/>
  <c r="L8" i="11"/>
  <c r="H24" i="2" s="1"/>
  <c r="G24" i="2"/>
  <c r="F24" i="2"/>
  <c r="E24" i="2"/>
  <c r="H8" i="11"/>
  <c r="D24" i="2" s="1"/>
  <c r="AF8" i="6"/>
  <c r="AE8" i="6"/>
  <c r="AD8" i="6"/>
  <c r="AC8" i="6"/>
  <c r="AB8" i="6"/>
  <c r="AA8" i="6"/>
  <c r="Z8" i="6"/>
  <c r="Y8" i="6"/>
  <c r="X8" i="6"/>
  <c r="W8" i="6"/>
  <c r="V8" i="6"/>
  <c r="U8" i="6"/>
  <c r="T8" i="6"/>
  <c r="S8" i="6"/>
  <c r="R8" i="6"/>
  <c r="Q8" i="6"/>
  <c r="P8" i="6"/>
  <c r="O8" i="6"/>
  <c r="N8" i="6"/>
  <c r="M8" i="6"/>
  <c r="K8" i="6"/>
  <c r="J8" i="6"/>
  <c r="I8" i="6"/>
  <c r="H8" i="6"/>
  <c r="AF7" i="5"/>
  <c r="AF8" i="5"/>
  <c r="AF9" i="5"/>
  <c r="AF10" i="5"/>
  <c r="AF36" i="5"/>
  <c r="AD7" i="5"/>
  <c r="AD8" i="5"/>
  <c r="AD9" i="5"/>
  <c r="AD10" i="5"/>
  <c r="AD36" i="5"/>
  <c r="AB7" i="5"/>
  <c r="AB8" i="5"/>
  <c r="AB9" i="5"/>
  <c r="AB10" i="5"/>
  <c r="AB36" i="5"/>
  <c r="AA7" i="5"/>
  <c r="AA8" i="5"/>
  <c r="AA9" i="5"/>
  <c r="AA10" i="5"/>
  <c r="AA36" i="5"/>
  <c r="Z7" i="5"/>
  <c r="Z8" i="5"/>
  <c r="Z9" i="5"/>
  <c r="Z10" i="5"/>
  <c r="Z36" i="5"/>
  <c r="X7" i="5"/>
  <c r="X8" i="5"/>
  <c r="X9" i="5"/>
  <c r="X10" i="5"/>
  <c r="X36" i="5"/>
  <c r="W7" i="5"/>
  <c r="W8" i="5"/>
  <c r="W9" i="5"/>
  <c r="W10" i="5"/>
  <c r="W36" i="5"/>
  <c r="V7" i="5"/>
  <c r="V8" i="5"/>
  <c r="V9" i="5"/>
  <c r="V10" i="5"/>
  <c r="V36" i="5"/>
  <c r="T7" i="5"/>
  <c r="T8" i="5"/>
  <c r="T9" i="5"/>
  <c r="T10" i="5"/>
  <c r="T36" i="5"/>
  <c r="R7" i="5"/>
  <c r="R8" i="5"/>
  <c r="R9" i="5"/>
  <c r="R10" i="5"/>
  <c r="R36" i="5"/>
  <c r="P7" i="5"/>
  <c r="P8" i="5"/>
  <c r="P9" i="5"/>
  <c r="P10" i="5"/>
  <c r="P36" i="5"/>
  <c r="N7" i="5"/>
  <c r="N8" i="5"/>
  <c r="N9" i="5"/>
  <c r="N10" i="5"/>
  <c r="N20" i="5" s="1"/>
  <c r="N36" i="5"/>
  <c r="K8" i="5"/>
  <c r="K9" i="5"/>
  <c r="K10" i="5"/>
  <c r="K36" i="5"/>
  <c r="J7" i="5"/>
  <c r="J8" i="5"/>
  <c r="J9" i="5"/>
  <c r="J10" i="5"/>
  <c r="J36" i="5"/>
  <c r="D16" i="2"/>
  <c r="D12" i="2"/>
  <c r="D10" i="2"/>
  <c r="D9" i="2"/>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K56" i="10"/>
  <c r="J56" i="10"/>
  <c r="I56" i="10"/>
  <c r="H56" i="10"/>
  <c r="Q54" i="8"/>
  <c r="Q6" i="10" s="1"/>
  <c r="AE72" i="8"/>
  <c r="AE34" i="10" s="1"/>
  <c r="AD72" i="8"/>
  <c r="AD34" i="10" s="1"/>
  <c r="AC72" i="8"/>
  <c r="AC34" i="10" s="1"/>
  <c r="AA72" i="8"/>
  <c r="AA34" i="10" s="1"/>
  <c r="Z72" i="8"/>
  <c r="Z34" i="10" s="1"/>
  <c r="Y72" i="8"/>
  <c r="Y34" i="10" s="1"/>
  <c r="W72" i="8"/>
  <c r="W34" i="10" s="1"/>
  <c r="V72" i="8"/>
  <c r="V34" i="10" s="1"/>
  <c r="U72" i="8"/>
  <c r="U34" i="10" s="1"/>
  <c r="T72" i="8"/>
  <c r="T34" i="10" s="1"/>
  <c r="S72" i="8"/>
  <c r="S34" i="10" s="1"/>
  <c r="R72" i="8"/>
  <c r="R34" i="10" s="1"/>
  <c r="O72" i="8"/>
  <c r="N72" i="8"/>
  <c r="N34" i="10" s="1"/>
  <c r="M72" i="8"/>
  <c r="M34" i="10" s="1"/>
  <c r="L72" i="8"/>
  <c r="L34" i="10" s="1"/>
  <c r="J72" i="8"/>
  <c r="J34" i="10" s="1"/>
  <c r="I72" i="8"/>
  <c r="I34" i="10" s="1"/>
  <c r="H72" i="8"/>
  <c r="H34" i="10" s="1"/>
  <c r="AF69" i="8"/>
  <c r="AF33" i="10" s="1"/>
  <c r="AE69" i="8"/>
  <c r="AE33" i="10" s="1"/>
  <c r="AE54" i="8"/>
  <c r="AE6" i="10" s="1"/>
  <c r="AD69" i="8"/>
  <c r="AD33" i="10" s="1"/>
  <c r="AB69" i="8"/>
  <c r="AB33" i="10" s="1"/>
  <c r="AA69" i="8"/>
  <c r="AA33" i="10" s="1"/>
  <c r="Z69" i="8"/>
  <c r="Z33" i="10" s="1"/>
  <c r="X69" i="8"/>
  <c r="X33" i="10" s="1"/>
  <c r="W69" i="8"/>
  <c r="W33" i="10" s="1"/>
  <c r="U69" i="8"/>
  <c r="U33" i="10" s="1"/>
  <c r="T69" i="8"/>
  <c r="T33" i="10" s="1"/>
  <c r="S69" i="8"/>
  <c r="S33" i="10" s="1"/>
  <c r="R69" i="8"/>
  <c r="R33" i="10" s="1"/>
  <c r="P69" i="8"/>
  <c r="P33" i="10" s="1"/>
  <c r="O69" i="8"/>
  <c r="O33" i="10" s="1"/>
  <c r="N69" i="8"/>
  <c r="N33" i="10" s="1"/>
  <c r="K69" i="8"/>
  <c r="K33" i="10" s="1"/>
  <c r="J69" i="8"/>
  <c r="J33" i="10" s="1"/>
  <c r="H69" i="8"/>
  <c r="H33" i="10" s="1"/>
  <c r="AF66" i="8"/>
  <c r="AF32" i="10" s="1"/>
  <c r="AC66" i="8"/>
  <c r="AC32" i="10" s="1"/>
  <c r="AB66" i="8"/>
  <c r="AB32" i="10" s="1"/>
  <c r="AA66" i="8"/>
  <c r="AA32" i="10" s="1"/>
  <c r="Y66" i="8"/>
  <c r="Y32" i="10" s="1"/>
  <c r="X66" i="8"/>
  <c r="X32" i="10" s="1"/>
  <c r="W66" i="8"/>
  <c r="W32" i="10" s="1"/>
  <c r="U66" i="8"/>
  <c r="U32" i="10" s="1"/>
  <c r="T66" i="8"/>
  <c r="T32" i="10" s="1"/>
  <c r="R66" i="8"/>
  <c r="R32" i="10" s="1"/>
  <c r="Q66" i="8"/>
  <c r="Q32" i="10" s="1"/>
  <c r="P66" i="8"/>
  <c r="P32" i="10" s="1"/>
  <c r="M66" i="8"/>
  <c r="M32" i="10" s="1"/>
  <c r="L66" i="8"/>
  <c r="L32" i="10" s="1"/>
  <c r="K66" i="8"/>
  <c r="K32" i="10"/>
  <c r="I66" i="8"/>
  <c r="I32" i="10" s="1"/>
  <c r="H66" i="8"/>
  <c r="H32" i="10" s="1"/>
  <c r="AF63" i="8"/>
  <c r="AF31" i="10" s="1"/>
  <c r="AE63" i="8"/>
  <c r="AE31" i="10" s="1"/>
  <c r="AD63" i="8"/>
  <c r="AD31" i="10" s="1"/>
  <c r="AC63" i="8"/>
  <c r="AC31" i="10" s="1"/>
  <c r="Z63" i="8"/>
  <c r="Z31" i="10" s="1"/>
  <c r="Y63" i="8"/>
  <c r="Y31" i="10" s="1"/>
  <c r="Y48" i="8"/>
  <c r="Y4" i="10" s="1"/>
  <c r="X63" i="8"/>
  <c r="X31" i="10" s="1"/>
  <c r="V63" i="8"/>
  <c r="V31" i="10" s="1"/>
  <c r="U63" i="8"/>
  <c r="U31" i="10" s="1"/>
  <c r="T63" i="8"/>
  <c r="T31" i="10" s="1"/>
  <c r="R63" i="8"/>
  <c r="R31" i="10" s="1"/>
  <c r="Q63" i="8"/>
  <c r="Q31" i="10" s="1"/>
  <c r="O63" i="8"/>
  <c r="O31" i="10" s="1"/>
  <c r="N63" i="8"/>
  <c r="N31" i="10" s="1"/>
  <c r="M63" i="8"/>
  <c r="M31" i="10" s="1"/>
  <c r="L63" i="8"/>
  <c r="L31" i="10" s="1"/>
  <c r="J63" i="8"/>
  <c r="J31" i="10" s="1"/>
  <c r="I63" i="8"/>
  <c r="I31" i="10" s="1"/>
  <c r="H63" i="8"/>
  <c r="AF60" i="8"/>
  <c r="AF30" i="10" s="1"/>
  <c r="AE60" i="8"/>
  <c r="AE30" i="10" s="1"/>
  <c r="AD60" i="8"/>
  <c r="AD30" i="10" s="1"/>
  <c r="AA60" i="8"/>
  <c r="AA30" i="10" s="1"/>
  <c r="Z60" i="8"/>
  <c r="Z30" i="10" s="1"/>
  <c r="Z45" i="8"/>
  <c r="Y60" i="8"/>
  <c r="Y30" i="10" s="1"/>
  <c r="W60" i="8"/>
  <c r="W30" i="10" s="1"/>
  <c r="V60" i="8"/>
  <c r="U60" i="8"/>
  <c r="U30" i="10" s="1"/>
  <c r="S60" i="8"/>
  <c r="S30" i="10" s="1"/>
  <c r="R60" i="8"/>
  <c r="R30" i="10" s="1"/>
  <c r="Q60" i="8"/>
  <c r="Q30" i="10" s="1"/>
  <c r="P60" i="8"/>
  <c r="P30" i="10" s="1"/>
  <c r="O60" i="8"/>
  <c r="O30" i="10" s="1"/>
  <c r="N60" i="8"/>
  <c r="N30" i="10" s="1"/>
  <c r="L60" i="8"/>
  <c r="K60" i="8"/>
  <c r="K30" i="10" s="1"/>
  <c r="J60" i="8"/>
  <c r="J30" i="10" s="1"/>
  <c r="I60" i="8"/>
  <c r="I30" i="10" s="1"/>
  <c r="H60" i="8"/>
  <c r="H30" i="10" s="1"/>
  <c r="AE57" i="8"/>
  <c r="AE28" i="10" s="1"/>
  <c r="AD57" i="8"/>
  <c r="AD28" i="10" s="1"/>
  <c r="AC57" i="8"/>
  <c r="AC28" i="10" s="1"/>
  <c r="AB57" i="8"/>
  <c r="AB28" i="10" s="1"/>
  <c r="AA57" i="8"/>
  <c r="AA28" i="10" s="1"/>
  <c r="Y57" i="8"/>
  <c r="Y28" i="10" s="1"/>
  <c r="X57" i="8"/>
  <c r="X28" i="10" s="1"/>
  <c r="W57" i="8"/>
  <c r="U57" i="8"/>
  <c r="U28" i="10" s="1"/>
  <c r="T57" i="8"/>
  <c r="T28" i="10" s="1"/>
  <c r="S57" i="8"/>
  <c r="S28" i="10" s="1"/>
  <c r="Q57" i="8"/>
  <c r="Q28" i="10" s="1"/>
  <c r="P57" i="8"/>
  <c r="P28" i="10" s="1"/>
  <c r="O57" i="8"/>
  <c r="O28" i="10" s="1"/>
  <c r="N57" i="8"/>
  <c r="N28" i="10" s="1"/>
  <c r="M57" i="8"/>
  <c r="M28" i="10" s="1"/>
  <c r="L57" i="8"/>
  <c r="L28" i="10" s="1"/>
  <c r="K57" i="8"/>
  <c r="K28" i="10" s="1"/>
  <c r="H57" i="8"/>
  <c r="H28" i="10" s="1"/>
  <c r="AF54" i="8"/>
  <c r="AF6" i="10" s="1"/>
  <c r="AC54" i="8"/>
  <c r="AC6" i="10" s="1"/>
  <c r="AB54" i="8"/>
  <c r="AB6" i="10" s="1"/>
  <c r="Z54" i="8"/>
  <c r="Z6" i="10" s="1"/>
  <c r="Y54" i="8"/>
  <c r="Y6" i="10" s="1"/>
  <c r="X54" i="8"/>
  <c r="X6" i="10" s="1"/>
  <c r="W54" i="8"/>
  <c r="W6" i="10" s="1"/>
  <c r="U54" i="8"/>
  <c r="U6" i="10" s="1"/>
  <c r="T54" i="8"/>
  <c r="T6" i="10" s="1"/>
  <c r="P54" i="8"/>
  <c r="P6" i="10" s="1"/>
  <c r="O54" i="8"/>
  <c r="O6" i="10" s="1"/>
  <c r="M54" i="8"/>
  <c r="M6" i="10" s="1"/>
  <c r="L54" i="8"/>
  <c r="L6" i="10" s="1"/>
  <c r="J54" i="8"/>
  <c r="J6" i="10" s="1"/>
  <c r="I54" i="8"/>
  <c r="I6" i="10" s="1"/>
  <c r="H54" i="8"/>
  <c r="H6" i="10" s="1"/>
  <c r="AD51" i="8"/>
  <c r="AD5" i="10" s="1"/>
  <c r="AC51" i="8"/>
  <c r="AC5" i="10" s="1"/>
  <c r="AB51" i="8"/>
  <c r="AB5" i="10" s="1"/>
  <c r="Z51" i="8"/>
  <c r="Z5" i="10" s="1"/>
  <c r="Y51" i="8"/>
  <c r="Y5" i="10" s="1"/>
  <c r="X51" i="8"/>
  <c r="X5" i="10" s="1"/>
  <c r="W51" i="8"/>
  <c r="W5" i="10" s="1"/>
  <c r="V51" i="8"/>
  <c r="V5" i="10" s="1"/>
  <c r="U51" i="8"/>
  <c r="U5" i="10" s="1"/>
  <c r="R51" i="8"/>
  <c r="R5" i="10" s="1"/>
  <c r="Q51" i="8"/>
  <c r="Q5" i="10" s="1"/>
  <c r="P51" i="8"/>
  <c r="P5" i="10" s="1"/>
  <c r="N51" i="8"/>
  <c r="N5" i="10" s="1"/>
  <c r="M51" i="8"/>
  <c r="M5" i="10" s="1"/>
  <c r="L51" i="8"/>
  <c r="L5" i="10" s="1"/>
  <c r="J51" i="8"/>
  <c r="J5" i="10" s="1"/>
  <c r="I51" i="8"/>
  <c r="I5" i="10" s="1"/>
  <c r="AE48" i="8"/>
  <c r="AE4" i="10" s="1"/>
  <c r="AD48" i="8"/>
  <c r="AA48" i="8"/>
  <c r="AA4" i="10" s="1"/>
  <c r="Z48" i="8"/>
  <c r="Z4" i="10" s="1"/>
  <c r="W48" i="8"/>
  <c r="W4" i="10" s="1"/>
  <c r="V48" i="8"/>
  <c r="V4" i="10" s="1"/>
  <c r="T48" i="8"/>
  <c r="T4" i="10" s="1"/>
  <c r="S48" i="8"/>
  <c r="S4" i="10" s="1"/>
  <c r="R48" i="8"/>
  <c r="R4" i="10" s="1"/>
  <c r="Q48" i="8"/>
  <c r="Q4" i="10" s="1"/>
  <c r="O48" i="8"/>
  <c r="O4" i="10" s="1"/>
  <c r="N48" i="8"/>
  <c r="L48" i="8"/>
  <c r="L4" i="10" s="1"/>
  <c r="J48" i="8"/>
  <c r="J4" i="10" s="1"/>
  <c r="I48" i="8"/>
  <c r="I4" i="10" s="1"/>
  <c r="H48" i="8"/>
  <c r="H4" i="10" s="1"/>
  <c r="AF45" i="8"/>
  <c r="AF3" i="10" s="1"/>
  <c r="AE45" i="8"/>
  <c r="AE3" i="10" s="1"/>
  <c r="AD45" i="8"/>
  <c r="AD3" i="10" s="1"/>
  <c r="AB45" i="8"/>
  <c r="AA45" i="8"/>
  <c r="X45" i="8"/>
  <c r="X3" i="10" s="1"/>
  <c r="W45" i="8"/>
  <c r="W3" i="10" s="1"/>
  <c r="U45" i="8"/>
  <c r="T45" i="8"/>
  <c r="S45" i="8"/>
  <c r="S3" i="10" s="1"/>
  <c r="P45" i="8"/>
  <c r="P3" i="10" s="1"/>
  <c r="O45" i="8"/>
  <c r="O3" i="10" s="1"/>
  <c r="L45" i="8"/>
  <c r="L3" i="10" s="1"/>
  <c r="K45" i="8"/>
  <c r="J45" i="8"/>
  <c r="J3" i="10" s="1"/>
  <c r="I45" i="8"/>
  <c r="I3" i="10" s="1"/>
  <c r="H45" i="8"/>
  <c r="H3" i="10" s="1"/>
  <c r="AI41" i="8"/>
  <c r="AI28" i="9" s="1"/>
  <c r="AH41" i="8"/>
  <c r="AG41" i="8"/>
  <c r="AE41" i="8"/>
  <c r="AE28" i="9" s="1"/>
  <c r="AD41" i="8"/>
  <c r="AD28" i="9" s="1"/>
  <c r="AC41" i="8"/>
  <c r="AC28" i="9" s="1"/>
  <c r="Z41" i="8"/>
  <c r="Y41" i="8"/>
  <c r="W41" i="8"/>
  <c r="W28" i="9" s="1"/>
  <c r="V41" i="8"/>
  <c r="V28" i="9" s="1"/>
  <c r="U41" i="8"/>
  <c r="S41" i="8"/>
  <c r="S28" i="9" s="1"/>
  <c r="R41" i="8"/>
  <c r="R28" i="9" s="1"/>
  <c r="Q41" i="8"/>
  <c r="Q28" i="9" s="1"/>
  <c r="O41" i="8"/>
  <c r="O28" i="9" s="1"/>
  <c r="N41" i="8"/>
  <c r="N28" i="9" s="1"/>
  <c r="M41" i="8"/>
  <c r="M28" i="9" s="1"/>
  <c r="L41" i="8"/>
  <c r="L28" i="9" s="1"/>
  <c r="K41" i="8"/>
  <c r="K28" i="9" s="1"/>
  <c r="J41" i="8"/>
  <c r="J28" i="9" s="1"/>
  <c r="I41" i="8"/>
  <c r="I28" i="9" s="1"/>
  <c r="H41" i="8"/>
  <c r="AJ38" i="8"/>
  <c r="AJ27" i="9" s="1"/>
  <c r="AI38" i="8"/>
  <c r="AG38" i="8"/>
  <c r="AG27" i="9" s="1"/>
  <c r="AF38" i="8"/>
  <c r="AF27" i="9" s="1"/>
  <c r="AE38" i="8"/>
  <c r="AC38" i="8"/>
  <c r="AA38" i="8"/>
  <c r="Y38" i="8"/>
  <c r="Y27" i="9" s="1"/>
  <c r="X38" i="8"/>
  <c r="W38" i="8"/>
  <c r="W27" i="9" s="1"/>
  <c r="V38" i="8"/>
  <c r="V27" i="9" s="1"/>
  <c r="U38" i="8"/>
  <c r="U27" i="9" s="1"/>
  <c r="T38" i="8"/>
  <c r="T27" i="9" s="1"/>
  <c r="S38" i="8"/>
  <c r="Q38" i="8"/>
  <c r="Q27" i="9" s="1"/>
  <c r="P38" i="8"/>
  <c r="P27" i="9" s="1"/>
  <c r="O38" i="8"/>
  <c r="M38" i="8"/>
  <c r="M27" i="9" s="1"/>
  <c r="K38" i="8"/>
  <c r="I38" i="8"/>
  <c r="H38" i="8"/>
  <c r="H27" i="9" s="1"/>
  <c r="AF34" i="8"/>
  <c r="AF29" i="10" s="1"/>
  <c r="AE34" i="8"/>
  <c r="AE29" i="10" s="1"/>
  <c r="AC34" i="8"/>
  <c r="AC29" i="10" s="1"/>
  <c r="AB34" i="8"/>
  <c r="AA34" i="8"/>
  <c r="AA29" i="10" s="1"/>
  <c r="Y34" i="8"/>
  <c r="Y29" i="10" s="1"/>
  <c r="X34" i="8"/>
  <c r="W34" i="8"/>
  <c r="W29" i="10" s="1"/>
  <c r="U34" i="8"/>
  <c r="T34" i="8"/>
  <c r="T29" i="10" s="1"/>
  <c r="S34" i="8"/>
  <c r="S29" i="10" s="1"/>
  <c r="R34" i="8"/>
  <c r="R29" i="10" s="1"/>
  <c r="Q34" i="8"/>
  <c r="Q29" i="10" s="1"/>
  <c r="P34" i="8"/>
  <c r="O34" i="8"/>
  <c r="O29" i="10" s="1"/>
  <c r="M34" i="8"/>
  <c r="M29" i="10" s="1"/>
  <c r="L34" i="8"/>
  <c r="L29" i="10" s="1"/>
  <c r="K34" i="8"/>
  <c r="K29" i="10" s="1"/>
  <c r="I34" i="8"/>
  <c r="I29" i="10" s="1"/>
  <c r="H34" i="8"/>
  <c r="AF31" i="8"/>
  <c r="AE31" i="8"/>
  <c r="AE35" i="10" s="1"/>
  <c r="AD31" i="8"/>
  <c r="AC31" i="8"/>
  <c r="AC35" i="10" s="1"/>
  <c r="AB31" i="8"/>
  <c r="AB35" i="10" s="1"/>
  <c r="AA31" i="8"/>
  <c r="AA35" i="10" s="1"/>
  <c r="Z31" i="8"/>
  <c r="Y31" i="8"/>
  <c r="X31" i="8"/>
  <c r="X35" i="10" s="1"/>
  <c r="W31" i="8"/>
  <c r="W35" i="10" s="1"/>
  <c r="V31" i="8"/>
  <c r="V35" i="10" s="1"/>
  <c r="T31" i="8"/>
  <c r="S31" i="8"/>
  <c r="S35" i="10" s="1"/>
  <c r="R31" i="8"/>
  <c r="R35" i="10" s="1"/>
  <c r="Q31" i="8"/>
  <c r="Q35" i="10" s="1"/>
  <c r="P31" i="8"/>
  <c r="P35" i="10" s="1"/>
  <c r="O31" i="8"/>
  <c r="M31" i="8"/>
  <c r="M35" i="10" s="1"/>
  <c r="L31" i="8"/>
  <c r="L35" i="10" s="1"/>
  <c r="J31" i="8"/>
  <c r="I31" i="8"/>
  <c r="H31" i="8"/>
  <c r="H35" i="10" s="1"/>
  <c r="B30" i="8"/>
  <c r="AJ27" i="8"/>
  <c r="AI27" i="8"/>
  <c r="AH27" i="8"/>
  <c r="AG27" i="8"/>
  <c r="AF27" i="8"/>
  <c r="AE27" i="8"/>
  <c r="AD27" i="8"/>
  <c r="AC27" i="8"/>
  <c r="AB27" i="8"/>
  <c r="AA27" i="8"/>
  <c r="Z27" i="8"/>
  <c r="Y27" i="8"/>
  <c r="X27" i="8"/>
  <c r="W27" i="8"/>
  <c r="V27" i="8"/>
  <c r="U27" i="8"/>
  <c r="T27" i="8"/>
  <c r="S27" i="8"/>
  <c r="R27" i="8"/>
  <c r="Q27" i="8"/>
  <c r="P27" i="8"/>
  <c r="O27" i="8"/>
  <c r="N27" i="8"/>
  <c r="M27" i="8"/>
  <c r="L27" i="8"/>
  <c r="K27" i="8"/>
  <c r="H27" i="8"/>
  <c r="AJ24" i="8"/>
  <c r="AJ17" i="9" s="1"/>
  <c r="AI24" i="8"/>
  <c r="AH24" i="8"/>
  <c r="AF24" i="8"/>
  <c r="AE24" i="8"/>
  <c r="AB24" i="8"/>
  <c r="AB17" i="9" s="1"/>
  <c r="AA24" i="8"/>
  <c r="X24" i="8"/>
  <c r="W24" i="8"/>
  <c r="V24" i="8"/>
  <c r="V17" i="9" s="1"/>
  <c r="T24" i="8"/>
  <c r="S24" i="8"/>
  <c r="R24" i="8"/>
  <c r="P24" i="8"/>
  <c r="P17" i="9" s="1"/>
  <c r="O24" i="8"/>
  <c r="L24" i="8"/>
  <c r="L17" i="9" s="1"/>
  <c r="J24" i="8"/>
  <c r="J17" i="9" s="1"/>
  <c r="H24" i="8"/>
  <c r="AJ21" i="8"/>
  <c r="AI21" i="8"/>
  <c r="AH21" i="8"/>
  <c r="AG21" i="8"/>
  <c r="AG18" i="8"/>
  <c r="AE21" i="8"/>
  <c r="AD21" i="8"/>
  <c r="AC21" i="8"/>
  <c r="AC18" i="8"/>
  <c r="AA21" i="8"/>
  <c r="Z21" i="8"/>
  <c r="Y21" i="8"/>
  <c r="X21" i="8"/>
  <c r="W21" i="8"/>
  <c r="V21" i="8"/>
  <c r="U21" i="8"/>
  <c r="U18" i="8"/>
  <c r="T21" i="8"/>
  <c r="S21" i="8"/>
  <c r="R21" i="8"/>
  <c r="Q21" i="8"/>
  <c r="Q18" i="8"/>
  <c r="O21" i="8"/>
  <c r="N21" i="8"/>
  <c r="M21" i="8"/>
  <c r="M18" i="8"/>
  <c r="L21" i="8"/>
  <c r="K21" i="8"/>
  <c r="J21" i="8"/>
  <c r="I21" i="8"/>
  <c r="I18" i="8"/>
  <c r="AJ18" i="8"/>
  <c r="AI18" i="8"/>
  <c r="AH18" i="8"/>
  <c r="AE18" i="8"/>
  <c r="AD18" i="8"/>
  <c r="AA18" i="8"/>
  <c r="Z18" i="8"/>
  <c r="Y18" i="8"/>
  <c r="X18" i="8"/>
  <c r="W18" i="8"/>
  <c r="V18" i="8"/>
  <c r="T18" i="8"/>
  <c r="S18" i="8"/>
  <c r="R18" i="8"/>
  <c r="O18" i="8"/>
  <c r="N18" i="8"/>
  <c r="L18" i="8"/>
  <c r="K18" i="8"/>
  <c r="J18"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AJ8" i="8"/>
  <c r="AH8" i="8"/>
  <c r="AH4" i="9" s="1"/>
  <c r="AG8" i="8"/>
  <c r="AG4" i="9" s="1"/>
  <c r="AF8" i="8"/>
  <c r="AF4" i="9" s="1"/>
  <c r="AC8" i="8"/>
  <c r="AB8" i="8"/>
  <c r="AA8" i="8"/>
  <c r="AA4" i="9" s="1"/>
  <c r="Z8" i="8"/>
  <c r="Z4" i="9" s="1"/>
  <c r="Y8" i="8"/>
  <c r="X8" i="8"/>
  <c r="W8" i="8"/>
  <c r="V8" i="8"/>
  <c r="U8" i="8"/>
  <c r="T8" i="8"/>
  <c r="R8" i="8"/>
  <c r="Q8" i="8"/>
  <c r="P8" i="8"/>
  <c r="M8" i="8"/>
  <c r="L8" i="8"/>
  <c r="K8" i="8"/>
  <c r="J8" i="8"/>
  <c r="I8" i="8"/>
  <c r="H8" i="8"/>
  <c r="AJ5" i="8"/>
  <c r="AI5" i="8"/>
  <c r="AG5" i="8"/>
  <c r="AE5" i="8"/>
  <c r="AC5" i="8"/>
  <c r="AC3" i="9" s="1"/>
  <c r="AB5" i="8"/>
  <c r="AB3" i="9" s="1"/>
  <c r="AA5" i="8"/>
  <c r="AA3" i="9" s="1"/>
  <c r="Y5" i="8"/>
  <c r="X5" i="8"/>
  <c r="X3" i="9" s="1"/>
  <c r="W5" i="8"/>
  <c r="W3" i="9" s="1"/>
  <c r="U5" i="8"/>
  <c r="U3" i="9" s="1"/>
  <c r="T5" i="8"/>
  <c r="S5" i="8"/>
  <c r="Q5" i="8"/>
  <c r="Q3" i="9" s="1"/>
  <c r="O5" i="8"/>
  <c r="O3" i="9" s="1"/>
  <c r="M5" i="8"/>
  <c r="M3" i="9" s="1"/>
  <c r="L5" i="8"/>
  <c r="K5" i="8"/>
  <c r="K3" i="9" s="1"/>
  <c r="I5" i="8"/>
  <c r="I3" i="9" s="1"/>
  <c r="H5" i="8"/>
  <c r="B5" i="8"/>
  <c r="B8" i="8" s="1"/>
  <c r="B11" i="8" s="1"/>
  <c r="B14" i="8" s="1"/>
  <c r="B17" i="8" s="1"/>
  <c r="B18" i="8" s="1"/>
  <c r="B21" i="8" s="1"/>
  <c r="H23" i="2"/>
  <c r="AJ56" i="5"/>
  <c r="AI56" i="5"/>
  <c r="AH56" i="5"/>
  <c r="AG56" i="5"/>
  <c r="AF56" i="5"/>
  <c r="AE56" i="5"/>
  <c r="AD56" i="5"/>
  <c r="AC56" i="5"/>
  <c r="AB56" i="5"/>
  <c r="AA56" i="5"/>
  <c r="Z56" i="5"/>
  <c r="Y56" i="5"/>
  <c r="X56" i="5"/>
  <c r="W56" i="5"/>
  <c r="V56" i="5"/>
  <c r="U56" i="5"/>
  <c r="T56" i="5"/>
  <c r="S56" i="5"/>
  <c r="R56" i="5"/>
  <c r="Q56" i="5"/>
  <c r="O56" i="5"/>
  <c r="N56" i="5"/>
  <c r="J56" i="5"/>
  <c r="I56" i="5"/>
  <c r="L36" i="5"/>
  <c r="L10" i="5"/>
  <c r="L9" i="5"/>
  <c r="L8" i="5"/>
  <c r="L7" i="5"/>
  <c r="U4" i="9"/>
  <c r="AA65" i="2"/>
  <c r="Z65" i="2"/>
  <c r="Y65" i="2"/>
  <c r="X65" i="2"/>
  <c r="W65" i="2"/>
  <c r="V65" i="2"/>
  <c r="U65" i="2"/>
  <c r="T65" i="2"/>
  <c r="S65" i="2"/>
  <c r="R65" i="2"/>
  <c r="Q65" i="2"/>
  <c r="P65" i="2"/>
  <c r="O65" i="2"/>
  <c r="N65" i="2"/>
  <c r="M65" i="2"/>
  <c r="L65" i="2"/>
  <c r="K65" i="2"/>
  <c r="J65" i="2"/>
  <c r="I65" i="2"/>
  <c r="H65" i="2"/>
  <c r="G65" i="2"/>
  <c r="F65" i="2"/>
  <c r="E65" i="2"/>
  <c r="D65" i="2"/>
  <c r="C65" i="2"/>
  <c r="AA30" i="2"/>
  <c r="Z30" i="2"/>
  <c r="Y30" i="2"/>
  <c r="X30" i="2"/>
  <c r="W30" i="2"/>
  <c r="V30" i="2"/>
  <c r="U30" i="2"/>
  <c r="T30" i="2"/>
  <c r="S30" i="2"/>
  <c r="R30" i="2"/>
  <c r="Q30" i="2"/>
  <c r="P30" i="2"/>
  <c r="O30" i="2"/>
  <c r="N30" i="2"/>
  <c r="M30" i="2"/>
  <c r="L30" i="2"/>
  <c r="K30" i="2"/>
  <c r="J30" i="2"/>
  <c r="I30" i="2"/>
  <c r="H30" i="2"/>
  <c r="G30" i="2"/>
  <c r="F30" i="2"/>
  <c r="E30" i="2"/>
  <c r="D30" i="2"/>
  <c r="C30" i="2"/>
  <c r="F12" i="1"/>
  <c r="E12" i="1"/>
  <c r="Z35" i="10"/>
  <c r="P29" i="10"/>
  <c r="H12" i="5"/>
  <c r="O9" i="10" l="1"/>
  <c r="BK35" i="13"/>
  <c r="S8" i="10"/>
  <c r="AJ27" i="5"/>
  <c r="N17" i="8"/>
  <c r="M17" i="8"/>
  <c r="Z30" i="8"/>
  <c r="AI27" i="5"/>
  <c r="BT24" i="13"/>
  <c r="Q37" i="8"/>
  <c r="L17" i="8"/>
  <c r="L13" i="9" s="1"/>
  <c r="V37" i="8"/>
  <c r="AB27" i="5"/>
  <c r="O13" i="10"/>
  <c r="CK40" i="13"/>
  <c r="L27" i="5"/>
  <c r="K37" i="8"/>
  <c r="Z9" i="10"/>
  <c r="L10" i="10"/>
  <c r="L20" i="10" s="1"/>
  <c r="Y27" i="5"/>
  <c r="BV25" i="13"/>
  <c r="P27" i="5"/>
  <c r="T17" i="8"/>
  <c r="S17" i="8"/>
  <c r="Q27" i="5"/>
  <c r="H59" i="10"/>
  <c r="H60" i="10"/>
  <c r="H57" i="10"/>
  <c r="F23" i="2"/>
  <c r="K23" i="2"/>
  <c r="O23" i="2"/>
  <c r="S23" i="2"/>
  <c r="W23" i="2"/>
  <c r="AA23" i="2"/>
  <c r="AE23" i="2"/>
  <c r="G23" i="2"/>
  <c r="L23" i="2"/>
  <c r="P23" i="2"/>
  <c r="T23" i="2"/>
  <c r="X23" i="2"/>
  <c r="AB23" i="2"/>
  <c r="AD23" i="2"/>
  <c r="D23" i="2"/>
  <c r="I23" i="2"/>
  <c r="M23" i="2"/>
  <c r="Q23" i="2"/>
  <c r="U23" i="2"/>
  <c r="Y23" i="2"/>
  <c r="AC23" i="2"/>
  <c r="E23" i="2"/>
  <c r="J23" i="2"/>
  <c r="N23" i="2"/>
  <c r="R23" i="2"/>
  <c r="V23" i="2"/>
  <c r="Z23" i="2"/>
  <c r="AF23" i="2"/>
  <c r="V16" i="2"/>
  <c r="AE16" i="2"/>
  <c r="I10" i="10"/>
  <c r="I20" i="10" s="1"/>
  <c r="G16" i="2"/>
  <c r="J16" i="2"/>
  <c r="R27" i="5"/>
  <c r="R16" i="2"/>
  <c r="X27" i="5"/>
  <c r="W16" i="2"/>
  <c r="AD27" i="5"/>
  <c r="I27" i="5"/>
  <c r="O27" i="5"/>
  <c r="O16" i="2"/>
  <c r="U16" i="2"/>
  <c r="AA16" i="2"/>
  <c r="AD16" i="2"/>
  <c r="P16" i="2"/>
  <c r="AB16" i="2"/>
  <c r="Z10" i="10"/>
  <c r="Z20" i="10" s="1"/>
  <c r="J27" i="5"/>
  <c r="T27" i="5"/>
  <c r="S16" i="2"/>
  <c r="Z27" i="5"/>
  <c r="X16" i="2"/>
  <c r="AF27" i="5"/>
  <c r="M27" i="5"/>
  <c r="U27" i="5"/>
  <c r="Y16" i="2"/>
  <c r="AC16" i="2"/>
  <c r="AH27" i="5"/>
  <c r="F16" i="2"/>
  <c r="W27" i="5"/>
  <c r="AC27" i="5"/>
  <c r="H16" i="2"/>
  <c r="K27" i="5"/>
  <c r="N27" i="5"/>
  <c r="N16" i="2"/>
  <c r="V27" i="5"/>
  <c r="T16" i="2"/>
  <c r="AA27" i="5"/>
  <c r="Z16" i="2"/>
  <c r="E16" i="2"/>
  <c r="K16" i="2"/>
  <c r="S27" i="5"/>
  <c r="AE27" i="5"/>
  <c r="AF16" i="2"/>
  <c r="L20" i="5"/>
  <c r="L10" i="2"/>
  <c r="W20" i="5"/>
  <c r="AB20" i="5"/>
  <c r="U12" i="2"/>
  <c r="AC20" i="5"/>
  <c r="AC12" i="2"/>
  <c r="AC10" i="2"/>
  <c r="L13" i="5"/>
  <c r="P13" i="5"/>
  <c r="X12" i="2"/>
  <c r="Z10" i="2"/>
  <c r="E10" i="2"/>
  <c r="K10" i="2"/>
  <c r="Q13" i="5"/>
  <c r="AF12" i="2"/>
  <c r="AF10" i="2"/>
  <c r="AA13" i="5"/>
  <c r="AC13" i="5"/>
  <c r="R7" i="10"/>
  <c r="N12" i="2"/>
  <c r="X13" i="5"/>
  <c r="V10" i="2"/>
  <c r="AB10" i="2"/>
  <c r="I13" i="5"/>
  <c r="I10" i="2"/>
  <c r="K12" i="2"/>
  <c r="AE12" i="2"/>
  <c r="AE10" i="2"/>
  <c r="AG13" i="5"/>
  <c r="I20" i="5"/>
  <c r="Y12" i="2"/>
  <c r="G10" i="2"/>
  <c r="J10" i="2"/>
  <c r="T13" i="5"/>
  <c r="R10" i="2"/>
  <c r="AA20" i="5"/>
  <c r="AB12" i="2"/>
  <c r="Q12" i="2"/>
  <c r="U10" i="2"/>
  <c r="AA10" i="2"/>
  <c r="AD10" i="2"/>
  <c r="S30" i="8"/>
  <c r="AE17" i="9"/>
  <c r="AI17" i="9"/>
  <c r="N4" i="9"/>
  <c r="BR40" i="13"/>
  <c r="DR28" i="13"/>
  <c r="BO42" i="13"/>
  <c r="DO30" i="13"/>
  <c r="AG30" i="8"/>
  <c r="H10" i="2"/>
  <c r="AJ13" i="5"/>
  <c r="N17" i="9"/>
  <c r="DA36" i="13"/>
  <c r="CV34" i="13"/>
  <c r="BR24" i="13"/>
  <c r="AH8" i="10"/>
  <c r="Z8" i="9"/>
  <c r="J8" i="9"/>
  <c r="CU21" i="13"/>
  <c r="R13" i="5"/>
  <c r="AI30" i="8"/>
  <c r="X9" i="10"/>
  <c r="AC9" i="10"/>
  <c r="AL42" i="13"/>
  <c r="BW33" i="13"/>
  <c r="X41" i="13"/>
  <c r="Y31" i="13"/>
  <c r="K20" i="5"/>
  <c r="AJ30" i="8"/>
  <c r="K27" i="9"/>
  <c r="V8" i="10"/>
  <c r="Y10" i="2"/>
  <c r="J14" i="2"/>
  <c r="P14" i="2"/>
  <c r="W37" i="8"/>
  <c r="AF7" i="10"/>
  <c r="AD9" i="10"/>
  <c r="Z13" i="2" s="1"/>
  <c r="X8" i="9"/>
  <c r="T8" i="9"/>
  <c r="AH44" i="8"/>
  <c r="AH30" i="8"/>
  <c r="Y4" i="9"/>
  <c r="J8" i="10"/>
  <c r="T37" i="8"/>
  <c r="AE30" i="8"/>
  <c r="AB4" i="9"/>
  <c r="AA17" i="8"/>
  <c r="AA13" i="9" s="1"/>
  <c r="AE17" i="8"/>
  <c r="AE13" i="9" s="1"/>
  <c r="R17" i="9"/>
  <c r="T17" i="9"/>
  <c r="W17" i="9"/>
  <c r="AA37" i="8"/>
  <c r="Q7" i="10"/>
  <c r="U8" i="10"/>
  <c r="AI12" i="5"/>
  <c r="Q9" i="10"/>
  <c r="W9" i="10"/>
  <c r="AE10" i="10"/>
  <c r="AE20" i="10" s="1"/>
  <c r="K10" i="10"/>
  <c r="K20" i="10" s="1"/>
  <c r="H12" i="2"/>
  <c r="I9" i="10"/>
  <c r="AI13" i="5"/>
  <c r="AI20" i="5"/>
  <c r="T12" i="2"/>
  <c r="AH10" i="10"/>
  <c r="O17" i="8"/>
  <c r="O13" i="9" s="1"/>
  <c r="AF17" i="9"/>
  <c r="J4" i="8"/>
  <c r="J4" i="9"/>
  <c r="Y35" i="10"/>
  <c r="Y36" i="10" s="1"/>
  <c r="U17" i="2" s="1"/>
  <c r="Y30" i="8"/>
  <c r="O27" i="9"/>
  <c r="O37" i="8"/>
  <c r="Y28" i="9"/>
  <c r="Y37" i="8"/>
  <c r="M10" i="2"/>
  <c r="Q20" i="5"/>
  <c r="O12" i="2"/>
  <c r="S13" i="5"/>
  <c r="AA12" i="2"/>
  <c r="AE13" i="5"/>
  <c r="K4" i="6"/>
  <c r="K5" i="6" s="1"/>
  <c r="K21" i="9"/>
  <c r="B37" i="8"/>
  <c r="B31" i="8"/>
  <c r="B34" i="8" s="1"/>
  <c r="P30" i="8"/>
  <c r="G12" i="2"/>
  <c r="P10" i="2"/>
  <c r="T20" i="5"/>
  <c r="J9" i="10"/>
  <c r="AG8" i="10"/>
  <c r="I8" i="10"/>
  <c r="J7" i="10"/>
  <c r="CT41" i="13"/>
  <c r="DS35" i="13"/>
  <c r="DB31" i="13"/>
  <c r="CJ35" i="13"/>
  <c r="AP21" i="13"/>
  <c r="AB28" i="13"/>
  <c r="V9" i="10"/>
  <c r="W12" i="5"/>
  <c r="X14" i="2"/>
  <c r="K8" i="10"/>
  <c r="BU42" i="13"/>
  <c r="DJ24" i="13"/>
  <c r="BY39" i="13"/>
  <c r="CB22" i="13"/>
  <c r="K30" i="8"/>
  <c r="AI44" i="8"/>
  <c r="AJ44" i="8"/>
  <c r="H4" i="9"/>
  <c r="J17" i="8"/>
  <c r="J13" i="9" s="1"/>
  <c r="R17" i="8"/>
  <c r="R13" i="9" s="1"/>
  <c r="Y17" i="8"/>
  <c r="AJ17" i="8"/>
  <c r="AJ13" i="9" s="1"/>
  <c r="V17" i="8"/>
  <c r="V13" i="9" s="1"/>
  <c r="I30" i="8"/>
  <c r="N30" i="8"/>
  <c r="Y44" i="8"/>
  <c r="O8" i="10"/>
  <c r="Y8" i="10"/>
  <c r="O14" i="2"/>
  <c r="M17" i="9"/>
  <c r="AG17" i="9"/>
  <c r="AE9" i="10"/>
  <c r="DR42" i="13"/>
  <c r="BF41" i="13"/>
  <c r="DI41" i="13"/>
  <c r="CT38" i="13"/>
  <c r="AL35" i="13"/>
  <c r="AP31" i="13"/>
  <c r="CT27" i="13"/>
  <c r="BX33" i="13"/>
  <c r="DH36" i="13"/>
  <c r="AS38" i="13"/>
  <c r="AJ41" i="13"/>
  <c r="AT33" i="13"/>
  <c r="BU20" i="13"/>
  <c r="AO31" i="13"/>
  <c r="AJ8" i="9"/>
  <c r="AD8" i="9"/>
  <c r="AB8" i="9"/>
  <c r="U8" i="9"/>
  <c r="R8" i="9"/>
  <c r="P8" i="9"/>
  <c r="AF4" i="8"/>
  <c r="AH17" i="9"/>
  <c r="Y9" i="10"/>
  <c r="I14" i="2"/>
  <c r="CJ40" i="13"/>
  <c r="BF28" i="13"/>
  <c r="AE41" i="13"/>
  <c r="CW36" i="13"/>
  <c r="L37" i="8"/>
  <c r="M37" i="8"/>
  <c r="AH4" i="8"/>
  <c r="W4" i="9"/>
  <c r="AH20" i="5"/>
  <c r="I4" i="8"/>
  <c r="R4" i="8"/>
  <c r="V4" i="9"/>
  <c r="X4" i="8"/>
  <c r="AJ4" i="9"/>
  <c r="W4" i="8"/>
  <c r="I17" i="8"/>
  <c r="I13" i="9" s="1"/>
  <c r="W17" i="8"/>
  <c r="W13" i="9" s="1"/>
  <c r="H10" i="10"/>
  <c r="H20" i="10" s="1"/>
  <c r="W10" i="10"/>
  <c r="W20" i="10" s="1"/>
  <c r="AF9" i="10"/>
  <c r="E14" i="2"/>
  <c r="K14" i="2"/>
  <c r="K4" i="9"/>
  <c r="CD42" i="13"/>
  <c r="DN40" i="13"/>
  <c r="AW41" i="13"/>
  <c r="CH37" i="13"/>
  <c r="BE34" i="13"/>
  <c r="CD30" i="13"/>
  <c r="AH27" i="13"/>
  <c r="AJ34" i="13"/>
  <c r="AT38" i="13"/>
  <c r="CX39" i="13"/>
  <c r="AS34" i="13"/>
  <c r="DP20" i="13"/>
  <c r="CX23" i="13"/>
  <c r="Z3" i="13"/>
  <c r="AA3" i="13" s="1"/>
  <c r="AB3" i="13" s="1"/>
  <c r="H17" i="8"/>
  <c r="H13" i="9" s="1"/>
  <c r="AE8" i="9"/>
  <c r="O8" i="9"/>
  <c r="T8" i="10"/>
  <c r="AB9" i="10"/>
  <c r="AC27" i="9"/>
  <c r="AC37" i="8"/>
  <c r="AB30" i="8"/>
  <c r="AB29" i="10"/>
  <c r="Q10" i="2"/>
  <c r="U20" i="5"/>
  <c r="R27" i="9"/>
  <c r="R37" i="8"/>
  <c r="S10" i="10"/>
  <c r="AD12" i="2"/>
  <c r="W30" i="8"/>
  <c r="V20" i="5"/>
  <c r="J35" i="10"/>
  <c r="J3" i="11" s="1"/>
  <c r="J30" i="8"/>
  <c r="AD30" i="8"/>
  <c r="AD35" i="10"/>
  <c r="X29" i="10"/>
  <c r="X3" i="11" s="1"/>
  <c r="X30" i="8"/>
  <c r="M10" i="10"/>
  <c r="M20" i="10" s="1"/>
  <c r="X10" i="10"/>
  <c r="X20" i="10" s="1"/>
  <c r="W10" i="2"/>
  <c r="W12" i="2"/>
  <c r="S12" i="5"/>
  <c r="AC12" i="5"/>
  <c r="AF17" i="8"/>
  <c r="AF13" i="9" s="1"/>
  <c r="K9" i="10"/>
  <c r="DB42" i="13"/>
  <c r="DV41" i="13"/>
  <c r="AP41" i="13"/>
  <c r="DE42" i="13"/>
  <c r="CG41" i="13"/>
  <c r="DU40" i="13"/>
  <c r="CA39" i="13"/>
  <c r="AW37" i="13"/>
  <c r="CH35" i="13"/>
  <c r="DS33" i="13"/>
  <c r="BZ31" i="13"/>
  <c r="DN30" i="13"/>
  <c r="CP28" i="13"/>
  <c r="BR27" i="13"/>
  <c r="AT25" i="13"/>
  <c r="CZ33" i="13"/>
  <c r="X35" i="13"/>
  <c r="AN37" i="13"/>
  <c r="CN38" i="13"/>
  <c r="DK41" i="13"/>
  <c r="AN40" i="13"/>
  <c r="DE39" i="13"/>
  <c r="CR30" i="13"/>
  <c r="BI20" i="13"/>
  <c r="CI27" i="13"/>
  <c r="CA6" i="13"/>
  <c r="AA25" i="13"/>
  <c r="BB21" i="13"/>
  <c r="CF24" i="13"/>
  <c r="BA35" i="13"/>
  <c r="CJ23" i="13"/>
  <c r="CM36" i="13"/>
  <c r="DS22" i="13"/>
  <c r="DR35" i="13"/>
  <c r="DJ33" i="13"/>
  <c r="AG44" i="8"/>
  <c r="Q30" i="8"/>
  <c r="J44" i="8"/>
  <c r="V30" i="8"/>
  <c r="O13" i="5"/>
  <c r="P20" i="5"/>
  <c r="AF20" i="5"/>
  <c r="M20" i="5"/>
  <c r="AD17" i="8"/>
  <c r="AG17" i="8"/>
  <c r="AG13" i="9" s="1"/>
  <c r="I27" i="9"/>
  <c r="I37" i="8"/>
  <c r="H28" i="9"/>
  <c r="H37" i="8"/>
  <c r="AE44" i="8"/>
  <c r="I44" i="8"/>
  <c r="L9" i="10"/>
  <c r="Q10" i="10"/>
  <c r="X10" i="2"/>
  <c r="L12" i="2"/>
  <c r="AB27" i="9"/>
  <c r="AB37" i="8"/>
  <c r="AF8" i="10"/>
  <c r="CX42" i="13"/>
  <c r="BF42" i="13"/>
  <c r="DR41" i="13"/>
  <c r="BZ41" i="13"/>
  <c r="AH41" i="13"/>
  <c r="CT40" i="13"/>
  <c r="DA42" i="13"/>
  <c r="AO42" i="13"/>
  <c r="CC41" i="13"/>
  <c r="DQ40" i="13"/>
  <c r="CZ42" i="13"/>
  <c r="BS39" i="13"/>
  <c r="AJ38" i="13"/>
  <c r="AQ37" i="13"/>
  <c r="BJ36" i="13"/>
  <c r="CC35" i="13"/>
  <c r="CU34" i="13"/>
  <c r="DN33" i="13"/>
  <c r="AH33" i="13"/>
  <c r="BV31" i="13"/>
  <c r="DJ30" i="13"/>
  <c r="AX30" i="13"/>
  <c r="CL28" i="13"/>
  <c r="Z28" i="13"/>
  <c r="BN27" i="13"/>
  <c r="DB25" i="13"/>
  <c r="AP25" i="13"/>
  <c r="AR33" i="13"/>
  <c r="DD33" i="13"/>
  <c r="BP34" i="13"/>
  <c r="AB35" i="13"/>
  <c r="AV36" i="13"/>
  <c r="BT37" i="13"/>
  <c r="AT39" i="13"/>
  <c r="DL39" i="13"/>
  <c r="CR42" i="13"/>
  <c r="DP38" i="13"/>
  <c r="CZ40" i="13"/>
  <c r="DM38" i="13"/>
  <c r="AK40" i="13"/>
  <c r="BH42" i="13"/>
  <c r="AC28" i="13"/>
  <c r="DE22" i="13"/>
  <c r="CO6" i="13"/>
  <c r="AS24" i="13"/>
  <c r="AQ34" i="13"/>
  <c r="AO21" i="13"/>
  <c r="CL21" i="13"/>
  <c r="AJ22" i="13"/>
  <c r="DC25" i="13"/>
  <c r="BF20" i="13"/>
  <c r="CU24" i="13"/>
  <c r="AV6" i="13"/>
  <c r="AQ24" i="13"/>
  <c r="X31" i="13"/>
  <c r="S3" i="11"/>
  <c r="CF22" i="13"/>
  <c r="CX21" i="13"/>
  <c r="DQ20" i="13"/>
  <c r="AJ20" i="13"/>
  <c r="DE6" i="13"/>
  <c r="AF23" i="13"/>
  <c r="BY28" i="13"/>
  <c r="AQ6" i="13"/>
  <c r="AW20" i="13"/>
  <c r="DL21" i="13"/>
  <c r="BZ23" i="13"/>
  <c r="BL25" i="13"/>
  <c r="BM30" i="13"/>
  <c r="DV39" i="13"/>
  <c r="DO6" i="13"/>
  <c r="CB21" i="13"/>
  <c r="AP23" i="13"/>
  <c r="DL24" i="13"/>
  <c r="CR28" i="13"/>
  <c r="DO35" i="13"/>
  <c r="BN6" i="13"/>
  <c r="DJ6" i="13"/>
  <c r="CO20" i="13"/>
  <c r="BV21" i="13"/>
  <c r="BD22" i="13"/>
  <c r="AK23" i="13"/>
  <c r="DR23" i="13"/>
  <c r="DE24" i="13"/>
  <c r="AM27" i="13"/>
  <c r="CG28" i="13"/>
  <c r="BY31" i="13"/>
  <c r="CP35" i="13"/>
  <c r="CV42" i="13"/>
  <c r="AJ42" i="13"/>
  <c r="BX41" i="13"/>
  <c r="DL40" i="13"/>
  <c r="BE40" i="13"/>
  <c r="Y40" i="13"/>
  <c r="CS39" i="13"/>
  <c r="BM39" i="13"/>
  <c r="AG39" i="13"/>
  <c r="DA38" i="13"/>
  <c r="DP42" i="13"/>
  <c r="AI42" i="13"/>
  <c r="BC41" i="13"/>
  <c r="BT40" i="13"/>
  <c r="X40" i="13"/>
  <c r="CH39" i="13"/>
  <c r="AQ39" i="13"/>
  <c r="CZ38" i="13"/>
  <c r="BM38" i="13"/>
  <c r="AG38" i="13"/>
  <c r="DA37" i="13"/>
  <c r="BL42" i="13"/>
  <c r="CE41" i="13"/>
  <c r="CY40" i="13"/>
  <c r="AM40" i="13"/>
  <c r="CV39" i="13"/>
  <c r="AA42" i="13"/>
  <c r="BL40" i="13"/>
  <c r="CD39" i="13"/>
  <c r="X39" i="13"/>
  <c r="BT38" i="13"/>
  <c r="AD38" i="13"/>
  <c r="CN37" i="13"/>
  <c r="BH37" i="13"/>
  <c r="AB37" i="13"/>
  <c r="CV36" i="13"/>
  <c r="BP36" i="13"/>
  <c r="AJ36" i="13"/>
  <c r="DD35" i="13"/>
  <c r="BX35" i="13"/>
  <c r="AR35" i="13"/>
  <c r="DL34" i="13"/>
  <c r="CF34" i="13"/>
  <c r="AZ34" i="13"/>
  <c r="DT33" i="13"/>
  <c r="CN33" i="13"/>
  <c r="BH33" i="13"/>
  <c r="CT24" i="13"/>
  <c r="Z25" i="13"/>
  <c r="BF25" i="13"/>
  <c r="CL25" i="13"/>
  <c r="DR25" i="13"/>
  <c r="AX27" i="13"/>
  <c r="CD27" i="13"/>
  <c r="DJ27" i="13"/>
  <c r="AP28" i="13"/>
  <c r="BV28" i="13"/>
  <c r="DB28" i="13"/>
  <c r="AH30" i="13"/>
  <c r="BN30" i="13"/>
  <c r="CT30" i="13"/>
  <c r="Z31" i="13"/>
  <c r="BF31" i="13"/>
  <c r="CL31" i="13"/>
  <c r="DR31" i="13"/>
  <c r="BB33" i="13"/>
  <c r="CS33" i="13"/>
  <c r="AI34" i="13"/>
  <c r="BZ34" i="13"/>
  <c r="DQ34" i="13"/>
  <c r="BG35" i="13"/>
  <c r="CX35" i="13"/>
  <c r="AO36" i="13"/>
  <c r="CE36" i="13"/>
  <c r="DV36" i="13"/>
  <c r="BM37" i="13"/>
  <c r="DG37" i="13"/>
  <c r="BL38" i="13"/>
  <c r="AH39" i="13"/>
  <c r="DP39" i="13"/>
  <c r="CU41" i="13"/>
  <c r="BU40" i="13"/>
  <c r="DA40" i="13"/>
  <c r="AG41" i="13"/>
  <c r="BM41" i="13"/>
  <c r="CS41" i="13"/>
  <c r="Y42" i="13"/>
  <c r="BE42" i="13"/>
  <c r="CK42" i="13"/>
  <c r="DQ42" i="13"/>
  <c r="CH40" i="13"/>
  <c r="DB40" i="13"/>
  <c r="Z41" i="13"/>
  <c r="AT41" i="13"/>
  <c r="BN41" i="13"/>
  <c r="CL41" i="13"/>
  <c r="DF41" i="13"/>
  <c r="Z42" i="13"/>
  <c r="AX42" i="13"/>
  <c r="BR42" i="13"/>
  <c r="CL42" i="13"/>
  <c r="DJ42" i="13"/>
  <c r="DC42" i="13"/>
  <c r="DH42" i="13"/>
  <c r="AZ39" i="13"/>
  <c r="DH37" i="13"/>
  <c r="AR37" i="13"/>
  <c r="AZ36" i="13"/>
  <c r="CN35" i="13"/>
  <c r="CO39" i="13"/>
  <c r="BI39" i="13"/>
  <c r="AC39" i="13"/>
  <c r="CW38" i="13"/>
  <c r="DG42" i="13"/>
  <c r="X42" i="13"/>
  <c r="AQ41" i="13"/>
  <c r="BK40" i="13"/>
  <c r="DS39" i="13"/>
  <c r="CB39" i="13"/>
  <c r="AL39" i="13"/>
  <c r="CU38" i="13"/>
  <c r="BI38" i="13"/>
  <c r="AC38" i="13"/>
  <c r="CW37" i="13"/>
  <c r="BC42" i="13"/>
  <c r="BT41" i="13"/>
  <c r="CM40" i="13"/>
  <c r="AH40" i="13"/>
  <c r="CQ39" i="13"/>
  <c r="DG41" i="13"/>
  <c r="AZ40" i="13"/>
  <c r="BV39" i="13"/>
  <c r="DR38" i="13"/>
  <c r="BO38" i="13"/>
  <c r="X38" i="13"/>
  <c r="CJ37" i="13"/>
  <c r="BD37" i="13"/>
  <c r="X37" i="13"/>
  <c r="CR36" i="13"/>
  <c r="BL36" i="13"/>
  <c r="AF36" i="13"/>
  <c r="CZ35" i="13"/>
  <c r="BT35" i="13"/>
  <c r="AN35" i="13"/>
  <c r="DH34" i="13"/>
  <c r="CB34" i="13"/>
  <c r="AV34" i="13"/>
  <c r="DP33" i="13"/>
  <c r="CJ33" i="13"/>
  <c r="BD33" i="13"/>
  <c r="CX24" i="13"/>
  <c r="AD25" i="13"/>
  <c r="BJ25" i="13"/>
  <c r="CP25" i="13"/>
  <c r="DV25" i="13"/>
  <c r="BB27" i="13"/>
  <c r="CH27" i="13"/>
  <c r="DN27" i="13"/>
  <c r="AT28" i="13"/>
  <c r="BZ28" i="13"/>
  <c r="DF28" i="13"/>
  <c r="AL30" i="13"/>
  <c r="BR30" i="13"/>
  <c r="CX30" i="13"/>
  <c r="AD31" i="13"/>
  <c r="BJ31" i="13"/>
  <c r="CP31" i="13"/>
  <c r="DV31" i="13"/>
  <c r="BG33" i="13"/>
  <c r="CX33" i="13"/>
  <c r="AO34" i="13"/>
  <c r="CE34" i="13"/>
  <c r="DV34" i="13"/>
  <c r="BM35" i="13"/>
  <c r="DC35" i="13"/>
  <c r="AT36" i="13"/>
  <c r="CK36" i="13"/>
  <c r="AA37" i="13"/>
  <c r="BR37" i="13"/>
  <c r="DO37" i="13"/>
  <c r="BS38" i="13"/>
  <c r="AP39" i="13"/>
  <c r="AF40" i="13"/>
  <c r="DS41" i="13"/>
  <c r="BY40" i="13"/>
  <c r="DE40" i="13"/>
  <c r="AK41" i="13"/>
  <c r="BQ41" i="13"/>
  <c r="CW41" i="13"/>
  <c r="AC42" i="13"/>
  <c r="BI42" i="13"/>
  <c r="CO42" i="13"/>
  <c r="DV42" i="13"/>
  <c r="CL40" i="13"/>
  <c r="DJ40" i="13"/>
  <c r="AD41" i="13"/>
  <c r="AX41" i="13"/>
  <c r="BV41" i="13"/>
  <c r="CP41" i="13"/>
  <c r="DJ41" i="13"/>
  <c r="AH42" i="13"/>
  <c r="BB42" i="13"/>
  <c r="BV42" i="13"/>
  <c r="CT42" i="13"/>
  <c r="DN42" i="13"/>
  <c r="CC39" i="13"/>
  <c r="CA42" i="13"/>
  <c r="DK40" i="13"/>
  <c r="DC39" i="13"/>
  <c r="DV38" i="13"/>
  <c r="AW38" i="13"/>
  <c r="DW41" i="13"/>
  <c r="BH40" i="13"/>
  <c r="AU41" i="13"/>
  <c r="CV38" i="13"/>
  <c r="BX37" i="13"/>
  <c r="CF36" i="13"/>
  <c r="BH35" i="13"/>
  <c r="AI6" i="13"/>
  <c r="BS35" i="13"/>
  <c r="AC34" i="13"/>
  <c r="AG28" i="13"/>
  <c r="BI36" i="13"/>
  <c r="AE31" i="13"/>
  <c r="AG36" i="13"/>
  <c r="AC31" i="13"/>
  <c r="AI27" i="13"/>
  <c r="AU24" i="13"/>
  <c r="DW22" i="13"/>
  <c r="CY21" i="13"/>
  <c r="CA20" i="13"/>
  <c r="AZ6" i="13"/>
  <c r="CY36" i="13"/>
  <c r="BD31" i="13"/>
  <c r="CM27" i="13"/>
  <c r="DH24" i="13"/>
  <c r="CO23" i="13"/>
  <c r="CG22" i="13"/>
  <c r="BY21" i="13"/>
  <c r="BL20" i="13"/>
  <c r="CA35" i="13"/>
  <c r="AN31" i="13"/>
  <c r="BI28" i="13"/>
  <c r="DL25" i="13"/>
  <c r="CK24" i="13"/>
  <c r="DD23" i="13"/>
  <c r="DV22" i="13"/>
  <c r="AO22" i="13"/>
  <c r="BH21" i="13"/>
  <c r="BZ20" i="13"/>
  <c r="CU6" i="13"/>
  <c r="BQ21" i="13"/>
  <c r="CW24" i="13"/>
  <c r="BQ35" i="13"/>
  <c r="CH6" i="13"/>
  <c r="AD21" i="13"/>
  <c r="CS22" i="13"/>
  <c r="BH24" i="13"/>
  <c r="DH27" i="13"/>
  <c r="CW33" i="13"/>
  <c r="BQ6" i="13"/>
  <c r="CT20" i="13"/>
  <c r="BI22" i="13"/>
  <c r="X24" i="13"/>
  <c r="AV27" i="13"/>
  <c r="CM31" i="13"/>
  <c r="AS6" i="13"/>
  <c r="CI6" i="13"/>
  <c r="AX20" i="13"/>
  <c r="AF21" i="13"/>
  <c r="DM21" i="13"/>
  <c r="CT22" i="13"/>
  <c r="CB23" i="13"/>
  <c r="BI24" i="13"/>
  <c r="BO25" i="13"/>
  <c r="DK27" i="13"/>
  <c r="BO30" i="13"/>
  <c r="CY33" i="13"/>
  <c r="BF40" i="13"/>
  <c r="BP42" i="13"/>
  <c r="DD41" i="13"/>
  <c r="AR41" i="13"/>
  <c r="CF40" i="13"/>
  <c r="AO40" i="13"/>
  <c r="DI39" i="13"/>
  <c r="AW39" i="13"/>
  <c r="DQ38" i="13"/>
  <c r="CK38" i="13"/>
  <c r="CR41" i="13"/>
  <c r="AT40" i="13"/>
  <c r="BL39" i="13"/>
  <c r="CE38" i="13"/>
  <c r="DQ37" i="13"/>
  <c r="AN41" i="13"/>
  <c r="DR39" i="13"/>
  <c r="DT39" i="13"/>
  <c r="AY38" i="13"/>
  <c r="DL36" i="13"/>
  <c r="DT35" i="13"/>
  <c r="X27" i="9"/>
  <c r="X37" i="8"/>
  <c r="E12" i="2"/>
  <c r="N10" i="2"/>
  <c r="R20" i="5"/>
  <c r="R12" i="2"/>
  <c r="AD12" i="5"/>
  <c r="M14" i="2"/>
  <c r="BN42" i="13"/>
  <c r="CD41" i="13"/>
  <c r="CX40" i="13"/>
  <c r="AS42" i="13"/>
  <c r="DT42" i="13"/>
  <c r="AQ38" i="13"/>
  <c r="BO36" i="13"/>
  <c r="DA34" i="13"/>
  <c r="AL33" i="13"/>
  <c r="BB30" i="13"/>
  <c r="AD28" i="13"/>
  <c r="DF25" i="13"/>
  <c r="AN33" i="13"/>
  <c r="BL34" i="13"/>
  <c r="DP35" i="13"/>
  <c r="CM42" i="13"/>
  <c r="BZ38" i="13"/>
  <c r="CG38" i="13"/>
  <c r="CV41" i="13"/>
  <c r="CL23" i="13"/>
  <c r="DD22" i="13"/>
  <c r="V13" i="5"/>
  <c r="P44" i="8"/>
  <c r="AA8" i="10"/>
  <c r="P4" i="9"/>
  <c r="R4" i="9"/>
  <c r="AA4" i="8"/>
  <c r="AC4" i="9"/>
  <c r="AD4" i="8"/>
  <c r="N13" i="9"/>
  <c r="X17" i="9"/>
  <c r="M36" i="10"/>
  <c r="S27" i="9"/>
  <c r="S37" i="8"/>
  <c r="U3" i="10"/>
  <c r="U7" i="10" s="1"/>
  <c r="U44" i="8"/>
  <c r="AE8" i="10"/>
  <c r="M9" i="10"/>
  <c r="J10" i="10"/>
  <c r="J20" i="10" s="1"/>
  <c r="AC10" i="10"/>
  <c r="AC20" i="10" s="1"/>
  <c r="K36" i="10"/>
  <c r="G17" i="2" s="1"/>
  <c r="Y14" i="2"/>
  <c r="N4" i="8"/>
  <c r="AF3" i="9"/>
  <c r="J4" i="6"/>
  <c r="J5" i="6" s="1"/>
  <c r="J21" i="9"/>
  <c r="J4" i="11" s="1"/>
  <c r="N27" i="9"/>
  <c r="N37" i="8"/>
  <c r="P8" i="10"/>
  <c r="CH42" i="13"/>
  <c r="AP42" i="13"/>
  <c r="DB41" i="13"/>
  <c r="BJ41" i="13"/>
  <c r="DR40" i="13"/>
  <c r="BV40" i="13"/>
  <c r="BY42" i="13"/>
  <c r="DM41" i="13"/>
  <c r="BA41" i="13"/>
  <c r="CO40" i="13"/>
  <c r="DO40" i="13"/>
  <c r="DD38" i="13"/>
  <c r="CM37" i="13"/>
  <c r="DF36" i="13"/>
  <c r="Y36" i="13"/>
  <c r="AQ35" i="13"/>
  <c r="BJ34" i="13"/>
  <c r="CC33" i="13"/>
  <c r="DF31" i="13"/>
  <c r="AT31" i="13"/>
  <c r="CH30" i="13"/>
  <c r="DV28" i="13"/>
  <c r="BJ28" i="13"/>
  <c r="CX27" i="13"/>
  <c r="AL27" i="13"/>
  <c r="BZ25" i="13"/>
  <c r="DN24" i="13"/>
  <c r="BT33" i="13"/>
  <c r="AF34" i="13"/>
  <c r="CR34" i="13"/>
  <c r="BD35" i="13"/>
  <c r="CB36" i="13"/>
  <c r="DC37" i="13"/>
  <c r="DJ39" i="13"/>
  <c r="BC40" i="13"/>
  <c r="DM37" i="13"/>
  <c r="BG39" i="13"/>
  <c r="CI41" i="13"/>
  <c r="AS39" i="13"/>
  <c r="BX40" i="13"/>
  <c r="DU42" i="13"/>
  <c r="CG25" i="13"/>
  <c r="X22" i="13"/>
  <c r="AX6" i="13"/>
  <c r="CD22" i="13"/>
  <c r="AA28" i="13"/>
  <c r="CM6" i="13"/>
  <c r="AE6" i="13"/>
  <c r="DQ22" i="13"/>
  <c r="AY28" i="13"/>
  <c r="BN21" i="13"/>
  <c r="CC27" i="13"/>
  <c r="BW20" i="13"/>
  <c r="AB27" i="13"/>
  <c r="AU36" i="13"/>
  <c r="BE6" i="13"/>
  <c r="AJ12" i="5"/>
  <c r="AH12" i="5"/>
  <c r="AG9" i="10"/>
  <c r="H8" i="9"/>
  <c r="CE6" i="13"/>
  <c r="BI31" i="13"/>
  <c r="CG37" i="13"/>
  <c r="DF21" i="13"/>
  <c r="DT38" i="13"/>
  <c r="CN22" i="13"/>
  <c r="Z6" i="13"/>
  <c r="DN6" i="13"/>
  <c r="BZ21" i="13"/>
  <c r="AO23" i="13"/>
  <c r="DK24" i="13"/>
  <c r="CO28" i="13"/>
  <c r="DM35" i="13"/>
  <c r="BU6" i="13"/>
  <c r="AT21" i="13"/>
  <c r="DI22" i="13"/>
  <c r="BX24" i="13"/>
  <c r="AJ28" i="13"/>
  <c r="BR34" i="13"/>
  <c r="CW6" i="13"/>
  <c r="BE21" i="13"/>
  <c r="DT22" i="13"/>
  <c r="CH24" i="13"/>
  <c r="BD28" i="13"/>
  <c r="DO34" i="13"/>
  <c r="CB41" i="13"/>
  <c r="AV40" i="13"/>
  <c r="BZ39" i="13"/>
  <c r="AB39" i="13"/>
  <c r="CD38" i="13"/>
  <c r="AP38" i="13"/>
  <c r="DD37" i="13"/>
  <c r="BY37" i="13"/>
  <c r="AU37" i="13"/>
  <c r="DS36" i="13"/>
  <c r="CQ36" i="13"/>
  <c r="BN36" i="13"/>
  <c r="AL36" i="13"/>
  <c r="DJ35" i="13"/>
  <c r="CG35" i="13"/>
  <c r="BE35" i="13"/>
  <c r="AC35" i="13"/>
  <c r="CY34" i="13"/>
  <c r="BW34" i="13"/>
  <c r="AU34" i="13"/>
  <c r="DR33" i="13"/>
  <c r="CM41" i="13"/>
  <c r="Z40" i="13"/>
  <c r="AU39" i="13"/>
  <c r="CF38" i="13"/>
  <c r="AE38" i="13"/>
  <c r="CI37" i="13"/>
  <c r="AX37" i="13"/>
  <c r="DJ36" i="13"/>
  <c r="BY36" i="13"/>
  <c r="AM36" i="13"/>
  <c r="DA35" i="13"/>
  <c r="BO35" i="13"/>
  <c r="AD35" i="13"/>
  <c r="CQ34" i="13"/>
  <c r="BF34" i="13"/>
  <c r="DU33" i="13"/>
  <c r="CO33" i="13"/>
  <c r="BK33" i="13"/>
  <c r="AJ33" i="13"/>
  <c r="DO31" i="13"/>
  <c r="CS31" i="13"/>
  <c r="BX31" i="13"/>
  <c r="BC31" i="13"/>
  <c r="CV24" i="13"/>
  <c r="DL23" i="13"/>
  <c r="AR20" i="13"/>
  <c r="Y6" i="13"/>
  <c r="CY27" i="13"/>
  <c r="CK6" i="13"/>
  <c r="DQ21" i="13"/>
  <c r="DV23" i="13"/>
  <c r="DS27" i="13"/>
  <c r="AN42" i="13"/>
  <c r="BM20" i="13"/>
  <c r="BR22" i="13"/>
  <c r="X25" i="13"/>
  <c r="DD30" i="13"/>
  <c r="BZ6" i="13"/>
  <c r="CV21" i="13"/>
  <c r="DA23" i="13"/>
  <c r="CE27" i="13"/>
  <c r="CQ42" i="13"/>
  <c r="DG40" i="13"/>
  <c r="CT39" i="13"/>
  <c r="DO38" i="13"/>
  <c r="BH38" i="13"/>
  <c r="DL37" i="13"/>
  <c r="BQ37" i="13"/>
  <c r="AH37" i="13"/>
  <c r="CX36" i="13"/>
  <c r="BG36" i="13"/>
  <c r="DW35" i="13"/>
  <c r="CO35" i="13"/>
  <c r="AX35" i="13"/>
  <c r="DN34" i="13"/>
  <c r="CD34" i="13"/>
  <c r="AM34" i="13"/>
  <c r="CE42" i="13"/>
  <c r="BB40" i="13"/>
  <c r="AD39" i="13"/>
  <c r="BC38" i="13"/>
  <c r="CQ37" i="13"/>
  <c r="AM37" i="13"/>
  <c r="CS36" i="13"/>
  <c r="AW36" i="13"/>
  <c r="CQ35" i="13"/>
  <c r="AU35" i="13"/>
  <c r="DB34" i="13"/>
  <c r="AW34" i="13"/>
  <c r="DB33" i="13"/>
  <c r="BS33" i="13"/>
  <c r="AE33" i="13"/>
  <c r="DD31" i="13"/>
  <c r="CC31" i="13"/>
  <c r="AW31" i="13"/>
  <c r="AB31" i="13"/>
  <c r="DG30" i="13"/>
  <c r="CK30" i="13"/>
  <c r="BP30" i="13"/>
  <c r="AU30" i="13"/>
  <c r="Y30" i="13"/>
  <c r="DD28" i="13"/>
  <c r="CI28" i="13"/>
  <c r="BM28" i="13"/>
  <c r="AR28" i="13"/>
  <c r="DW27" i="13"/>
  <c r="DA27" i="13"/>
  <c r="CF27" i="13"/>
  <c r="BK27" i="13"/>
  <c r="AO27" i="13"/>
  <c r="DT25" i="13"/>
  <c r="CY25" i="13"/>
  <c r="CC25" i="13"/>
  <c r="BH25" i="13"/>
  <c r="AE42" i="13"/>
  <c r="DO39" i="13"/>
  <c r="DS38" i="13"/>
  <c r="AM38" i="13"/>
  <c r="CD37" i="13"/>
  <c r="AE37" i="13"/>
  <c r="CG36" i="13"/>
  <c r="AH36" i="13"/>
  <c r="CK35" i="13"/>
  <c r="AK35" i="13"/>
  <c r="CM34" i="13"/>
  <c r="AP34" i="13"/>
  <c r="CT33" i="13"/>
  <c r="BI33" i="13"/>
  <c r="AA33" i="13"/>
  <c r="CW31" i="13"/>
  <c r="BU31" i="13"/>
  <c r="AS31" i="13"/>
  <c r="DP30" i="13"/>
  <c r="CN30" i="13"/>
  <c r="BL30" i="13"/>
  <c r="BT42" i="13"/>
  <c r="AL40" i="13"/>
  <c r="AI39" i="13"/>
  <c r="BB38" i="13"/>
  <c r="CO37" i="13"/>
  <c r="AP37" i="13"/>
  <c r="CO36" i="13"/>
  <c r="AQ36" i="13"/>
  <c r="CT35" i="13"/>
  <c r="AT35" i="13"/>
  <c r="CW34" i="13"/>
  <c r="AX34" i="13"/>
  <c r="DA33" i="13"/>
  <c r="BO33" i="13"/>
  <c r="AF33" i="13"/>
  <c r="DC31" i="13"/>
  <c r="CA31" i="13"/>
  <c r="AY31" i="13"/>
  <c r="DU30" i="13"/>
  <c r="CS30" i="13"/>
  <c r="BQ30" i="13"/>
  <c r="AN30" i="13"/>
  <c r="DL28" i="13"/>
  <c r="CJ28" i="13"/>
  <c r="BG28" i="13"/>
  <c r="AE28" i="13"/>
  <c r="DC27" i="13"/>
  <c r="BY27" i="13"/>
  <c r="AW27" i="13"/>
  <c r="DU25" i="13"/>
  <c r="CR25" i="13"/>
  <c r="BP25" i="13"/>
  <c r="AA27" i="13"/>
  <c r="CL36" i="13"/>
  <c r="BN35" i="13"/>
  <c r="BU23" i="13"/>
  <c r="DC6" i="13"/>
  <c r="CD33" i="13"/>
  <c r="BB20" i="13"/>
  <c r="BH22" i="13"/>
  <c r="BM24" i="13"/>
  <c r="CB30" i="13"/>
  <c r="AD6" i="13"/>
  <c r="DD20" i="13"/>
  <c r="AZ23" i="13"/>
  <c r="CO25" i="13"/>
  <c r="DM31" i="13"/>
  <c r="AG20" i="13"/>
  <c r="AL22" i="13"/>
  <c r="AR24" i="13"/>
  <c r="AB30" i="13"/>
  <c r="BG42" i="13"/>
  <c r="BW40" i="13"/>
  <c r="BN39" i="13"/>
  <c r="DB38" i="13"/>
  <c r="AZ38" i="13"/>
  <c r="CU37" i="13"/>
  <c r="BJ37" i="13"/>
  <c r="Z37" i="13"/>
  <c r="CI36" i="13"/>
  <c r="BA36" i="13"/>
  <c r="DQ35" i="13"/>
  <c r="BZ35" i="13"/>
  <c r="AP35" i="13"/>
  <c r="DG34" i="13"/>
  <c r="BQ34" i="13"/>
  <c r="AG34" i="13"/>
  <c r="AM42" i="13"/>
  <c r="CZ39" i="13"/>
  <c r="DL38" i="13"/>
  <c r="AR38" i="13"/>
  <c r="BZ37" i="13"/>
  <c r="AD37" i="13"/>
  <c r="CH36" i="13"/>
  <c r="AC36" i="13"/>
  <c r="CI35" i="13"/>
  <c r="AM35" i="13"/>
  <c r="CH34" i="13"/>
  <c r="AL34" i="13"/>
  <c r="CU33" i="13"/>
  <c r="BE33" i="13"/>
  <c r="Y33" i="13"/>
  <c r="CY31" i="13"/>
  <c r="BS31" i="13"/>
  <c r="AR31" i="13"/>
  <c r="DW30" i="13"/>
  <c r="DA30" i="13"/>
  <c r="CF30" i="13"/>
  <c r="BK30" i="13"/>
  <c r="AO30" i="13"/>
  <c r="DT28" i="13"/>
  <c r="CY28" i="13"/>
  <c r="CC28" i="13"/>
  <c r="BH28" i="13"/>
  <c r="AM28" i="13"/>
  <c r="DQ27" i="13"/>
  <c r="CV27" i="13"/>
  <c r="CA27" i="13"/>
  <c r="BE27" i="13"/>
  <c r="AJ27" i="13"/>
  <c r="DO25" i="13"/>
  <c r="CS25" i="13"/>
  <c r="BX25" i="13"/>
  <c r="BC25" i="13"/>
  <c r="BG41" i="13"/>
  <c r="CI39" i="13"/>
  <c r="CR38" i="13"/>
  <c r="Z38" i="13"/>
  <c r="BS37" i="13"/>
  <c r="DR36" i="13"/>
  <c r="BS36" i="13"/>
  <c r="DV35" i="13"/>
  <c r="BP21" i="13"/>
  <c r="AD23" i="13"/>
  <c r="BD25" i="13"/>
  <c r="AT6" i="13"/>
  <c r="CX22" i="13"/>
  <c r="CK31" i="13"/>
  <c r="CK21" i="13"/>
  <c r="BM27" i="13"/>
  <c r="BX20" i="13"/>
  <c r="AM25" i="13"/>
  <c r="DP41" i="13"/>
  <c r="BC39" i="13"/>
  <c r="AF38" i="13"/>
  <c r="BC37" i="13"/>
  <c r="CC36" i="13"/>
  <c r="DB35" i="13"/>
  <c r="AI35" i="13"/>
  <c r="BI34" i="13"/>
  <c r="AI41" i="13"/>
  <c r="CX38" i="13"/>
  <c r="BO37" i="13"/>
  <c r="BQ36" i="13"/>
  <c r="BY35" i="13"/>
  <c r="BY34" i="13"/>
  <c r="CG33" i="13"/>
  <c r="DT31" i="13"/>
  <c r="BM31" i="13"/>
  <c r="DQ30" i="13"/>
  <c r="CA30" i="13"/>
  <c r="AJ30" i="13"/>
  <c r="CS28" i="13"/>
  <c r="BC28" i="13"/>
  <c r="DL27" i="13"/>
  <c r="BU27" i="13"/>
  <c r="AE27" i="13"/>
  <c r="CN25" i="13"/>
  <c r="AW25" i="13"/>
  <c r="BF39" i="13"/>
  <c r="DJ37" i="13"/>
  <c r="DG36" i="13"/>
  <c r="DG35" i="13"/>
  <c r="AY35" i="13"/>
  <c r="CA34" i="13"/>
  <c r="DO33" i="13"/>
  <c r="BQ33" i="13"/>
  <c r="DS31" i="13"/>
  <c r="CJ31" i="13"/>
  <c r="AZ31" i="13"/>
  <c r="DI30" i="13"/>
  <c r="BY30" i="13"/>
  <c r="AQ30" i="13"/>
  <c r="DF39" i="13"/>
  <c r="CM38" i="13"/>
  <c r="DB37" i="13"/>
  <c r="AC37" i="13"/>
  <c r="BR36" i="13"/>
  <c r="DF35" i="13"/>
  <c r="AH35" i="13"/>
  <c r="BV34" i="13"/>
  <c r="DM33" i="13"/>
  <c r="BF33" i="13"/>
  <c r="DQ31" i="13"/>
  <c r="CG31" i="13"/>
  <c r="AQ31" i="13"/>
  <c r="DH30" i="13"/>
  <c r="BX30" i="13"/>
  <c r="AG30" i="13"/>
  <c r="CW28" i="13"/>
  <c r="BO28" i="13"/>
  <c r="X28" i="13"/>
  <c r="CN27" i="13"/>
  <c r="BD27" i="13"/>
  <c r="DM25" i="13"/>
  <c r="CE25" i="13"/>
  <c r="AU25" i="13"/>
  <c r="Y25" i="13"/>
  <c r="DD24" i="13"/>
  <c r="CI24" i="13"/>
  <c r="BS24" i="13"/>
  <c r="BC24" i="13"/>
  <c r="AM24" i="13"/>
  <c r="DW23" i="13"/>
  <c r="DG23" i="13"/>
  <c r="CQ23" i="13"/>
  <c r="CA23" i="13"/>
  <c r="BK23" i="13"/>
  <c r="AU23" i="13"/>
  <c r="AE23" i="13"/>
  <c r="DO22" i="13"/>
  <c r="CY22" i="13"/>
  <c r="CI22" i="13"/>
  <c r="BS22" i="13"/>
  <c r="BC22" i="13"/>
  <c r="AM22" i="13"/>
  <c r="DW21" i="13"/>
  <c r="DG21" i="13"/>
  <c r="CQ21" i="13"/>
  <c r="CA21" i="13"/>
  <c r="BK21" i="13"/>
  <c r="AU21" i="13"/>
  <c r="AE21" i="13"/>
  <c r="DO20" i="13"/>
  <c r="CY20" i="13"/>
  <c r="CI20" i="13"/>
  <c r="BS20" i="13"/>
  <c r="BC20" i="13"/>
  <c r="AM20" i="13"/>
  <c r="DT6" i="13"/>
  <c r="DD6" i="13"/>
  <c r="CN6" i="13"/>
  <c r="BX6" i="13"/>
  <c r="BH6" i="13"/>
  <c r="AR6" i="13"/>
  <c r="AB6" i="13"/>
  <c r="CY41" i="13"/>
  <c r="CU39" i="13"/>
  <c r="DG38" i="13"/>
  <c r="AH38" i="13"/>
  <c r="BV37" i="13"/>
  <c r="Y37" i="13"/>
  <c r="CA36" i="13"/>
  <c r="CA41" i="13"/>
  <c r="BU37" i="13"/>
  <c r="DE35" i="13"/>
  <c r="DE34" i="13"/>
  <c r="DG33" i="13"/>
  <c r="AK33" i="13"/>
  <c r="CF31" i="13"/>
  <c r="AA31" i="13"/>
  <c r="BW30" i="13"/>
  <c r="X30" i="13"/>
  <c r="CH20" i="13"/>
  <c r="AY30" i="13"/>
  <c r="BO6" i="13"/>
  <c r="CF23" i="13"/>
  <c r="DQ33" i="13"/>
  <c r="AB22" i="13"/>
  <c r="DH28" i="13"/>
  <c r="DN20" i="13"/>
  <c r="DH25" i="13"/>
  <c r="AV41" i="13"/>
  <c r="AN39" i="13"/>
  <c r="DW37" i="13"/>
  <c r="AO37" i="13"/>
  <c r="BV36" i="13"/>
  <c r="CU35" i="13"/>
  <c r="DU34" i="13"/>
  <c r="BB34" i="13"/>
  <c r="CR40" i="13"/>
  <c r="BP38" i="13"/>
  <c r="BF37" i="13"/>
  <c r="BF36" i="13"/>
  <c r="BF35" i="13"/>
  <c r="BN34" i="13"/>
  <c r="BZ33" i="13"/>
  <c r="DI31" i="13"/>
  <c r="BH31" i="13"/>
  <c r="DL30" i="13"/>
  <c r="BU30" i="13"/>
  <c r="AE30" i="13"/>
  <c r="CN28" i="13"/>
  <c r="AW28" i="13"/>
  <c r="DG27" i="13"/>
  <c r="BP27" i="13"/>
  <c r="Y27" i="13"/>
  <c r="CI25" i="13"/>
  <c r="CY42" i="13"/>
  <c r="AJ39" i="13"/>
  <c r="CP37" i="13"/>
  <c r="CT36" i="13"/>
  <c r="CW35" i="13"/>
  <c r="Y35" i="13"/>
  <c r="BM34" i="13"/>
  <c r="DE33" i="13"/>
  <c r="AY33" i="13"/>
  <c r="DL31" i="13"/>
  <c r="CB31" i="13"/>
  <c r="AK31" i="13"/>
  <c r="DC30" i="13"/>
  <c r="BS30" i="13"/>
  <c r="DH41" i="13"/>
  <c r="BX39" i="13"/>
  <c r="BV38" i="13"/>
  <c r="CA37" i="13"/>
  <c r="DO36" i="13"/>
  <c r="BC36" i="13"/>
  <c r="CE35" i="13"/>
  <c r="DW34" i="13"/>
  <c r="BK34" i="13"/>
  <c r="CQ33" i="13"/>
  <c r="AU33" i="13"/>
  <c r="DK31" i="13"/>
  <c r="BT31" i="13"/>
  <c r="AJ31" i="13"/>
  <c r="CZ30" i="13"/>
  <c r="BI30" i="13"/>
  <c r="AA30" i="13"/>
  <c r="CQ28" i="13"/>
  <c r="AZ28" i="13"/>
  <c r="DP27" i="13"/>
  <c r="CG27" i="13"/>
  <c r="AQ27" i="13"/>
  <c r="DG25" i="13"/>
  <c r="BW25" i="13"/>
  <c r="AO25" i="13"/>
  <c r="DT24" i="13"/>
  <c r="CY24" i="13"/>
  <c r="CE24" i="13"/>
  <c r="BO24" i="13"/>
  <c r="AY24" i="13"/>
  <c r="AI24" i="13"/>
  <c r="DS23" i="13"/>
  <c r="DC23" i="13"/>
  <c r="CM23" i="13"/>
  <c r="BW23" i="13"/>
  <c r="BG23" i="13"/>
  <c r="AQ23" i="13"/>
  <c r="AA23" i="13"/>
  <c r="DK22" i="13"/>
  <c r="CU22" i="13"/>
  <c r="CE22" i="13"/>
  <c r="BO22" i="13"/>
  <c r="AY22" i="13"/>
  <c r="AI22" i="13"/>
  <c r="DS21" i="13"/>
  <c r="DC21" i="13"/>
  <c r="CM21" i="13"/>
  <c r="BW21" i="13"/>
  <c r="BG21" i="13"/>
  <c r="AQ21" i="13"/>
  <c r="AA21" i="13"/>
  <c r="DK20" i="13"/>
  <c r="CU20" i="13"/>
  <c r="CE20" i="13"/>
  <c r="BO20" i="13"/>
  <c r="AY20" i="13"/>
  <c r="AI20" i="13"/>
  <c r="DP6" i="13"/>
  <c r="CZ6" i="13"/>
  <c r="CJ6" i="13"/>
  <c r="BT6" i="13"/>
  <c r="BD6" i="13"/>
  <c r="AN6" i="13"/>
  <c r="X6" i="13"/>
  <c r="AA41" i="13"/>
  <c r="BT39" i="13"/>
  <c r="CI38" i="13"/>
  <c r="DP37" i="13"/>
  <c r="BK37" i="13"/>
  <c r="DN36" i="13"/>
  <c r="BM36" i="13"/>
  <c r="CJ39" i="13"/>
  <c r="DW36" i="13"/>
  <c r="CD35" i="13"/>
  <c r="CG34" i="13"/>
  <c r="CP33" i="13"/>
  <c r="DW31" i="13"/>
  <c r="BQ31" i="13"/>
  <c r="DM30" i="13"/>
  <c r="BH30" i="13"/>
  <c r="DP28" i="13"/>
  <c r="CE28" i="13"/>
  <c r="AQ28" i="13"/>
  <c r="DE27" i="13"/>
  <c r="BT27" i="13"/>
  <c r="AG27" i="13"/>
  <c r="CV25" i="13"/>
  <c r="BK25" i="13"/>
  <c r="AC25" i="13"/>
  <c r="DA24" i="13"/>
  <c r="CB24" i="13"/>
  <c r="BF24" i="13"/>
  <c r="AK24" i="13"/>
  <c r="DP23" i="13"/>
  <c r="CT23" i="13"/>
  <c r="BY23" i="13"/>
  <c r="BD23" i="13"/>
  <c r="AH23" i="13"/>
  <c r="DM22" i="13"/>
  <c r="CR22" i="13"/>
  <c r="BV22" i="13"/>
  <c r="BA22" i="13"/>
  <c r="AF22" i="13"/>
  <c r="DJ21" i="13"/>
  <c r="CO21" i="13"/>
  <c r="BT21" i="13"/>
  <c r="AX21" i="13"/>
  <c r="AC21" i="13"/>
  <c r="DH20" i="13"/>
  <c r="CL20" i="13"/>
  <c r="BQ20" i="13"/>
  <c r="AV20" i="13"/>
  <c r="Z20" i="13"/>
  <c r="DG6" i="13"/>
  <c r="DK37" i="13"/>
  <c r="Z36" i="13"/>
  <c r="Z35" i="13"/>
  <c r="AE34" i="13"/>
  <c r="AO6" i="13"/>
  <c r="Y21" i="13"/>
  <c r="BU25" i="13"/>
  <c r="CP23" i="13"/>
  <c r="CC22" i="13"/>
  <c r="AA40" i="13"/>
  <c r="CL37" i="13"/>
  <c r="AS36" i="13"/>
  <c r="CS34" i="13"/>
  <c r="CE39" i="13"/>
  <c r="DU36" i="13"/>
  <c r="DS34" i="13"/>
  <c r="AX33" i="13"/>
  <c r="AM31" i="13"/>
  <c r="BE30" i="13"/>
  <c r="BX28" i="13"/>
  <c r="CQ27" i="13"/>
  <c r="DI25" i="13"/>
  <c r="CU40" i="13"/>
  <c r="BE37" i="13"/>
  <c r="BV35" i="13"/>
  <c r="BA34" i="13"/>
  <c r="AO33" i="13"/>
  <c r="BO31" i="13"/>
  <c r="CU30" i="13"/>
  <c r="BD41" i="13"/>
  <c r="AL38" i="13"/>
  <c r="DC36" i="13"/>
  <c r="BU35" i="13"/>
  <c r="AK34" i="13"/>
  <c r="AM33" i="13"/>
  <c r="BL31" i="13"/>
  <c r="CM30" i="13"/>
  <c r="DS28" i="13"/>
  <c r="AS28" i="13"/>
  <c r="BS27" i="13"/>
  <c r="CZ25" i="13"/>
  <c r="AJ25" i="13"/>
  <c r="CS24" i="13"/>
  <c r="BK24" i="13"/>
  <c r="AE24" i="13"/>
  <c r="CY23" i="13"/>
  <c r="BS23" i="13"/>
  <c r="AM23" i="13"/>
  <c r="DG22" i="13"/>
  <c r="CA22" i="13"/>
  <c r="AU22" i="13"/>
  <c r="DO21" i="13"/>
  <c r="CI21" i="13"/>
  <c r="BC21" i="13"/>
  <c r="DW20" i="13"/>
  <c r="CQ20" i="13"/>
  <c r="BK20" i="13"/>
  <c r="AE20" i="13"/>
  <c r="CV6" i="13"/>
  <c r="BP6" i="13"/>
  <c r="AJ6" i="13"/>
  <c r="BO40" i="13"/>
  <c r="BN38" i="13"/>
  <c r="AY37" i="13"/>
  <c r="BB36" i="13"/>
  <c r="BW36" i="13"/>
  <c r="BG34" i="13"/>
  <c r="DH31" i="13"/>
  <c r="CY30" i="13"/>
  <c r="DG28" i="13"/>
  <c r="BK28" i="13"/>
  <c r="DO27" i="13"/>
  <c r="BI27" i="13"/>
  <c r="DP25" i="13"/>
  <c r="BT25" i="13"/>
  <c r="DW24" i="13"/>
  <c r="CM24" i="13"/>
  <c r="BL24" i="13"/>
  <c r="AF24" i="13"/>
  <c r="DE23" i="13"/>
  <c r="CD23" i="13"/>
  <c r="AX23" i="13"/>
  <c r="X23" i="13"/>
  <c r="CW22" i="13"/>
  <c r="BQ22" i="13"/>
  <c r="AP22" i="13"/>
  <c r="DP21" i="13"/>
  <c r="CJ21" i="13"/>
  <c r="BI21" i="13"/>
  <c r="AH21" i="13"/>
  <c r="DB20" i="13"/>
  <c r="CB20" i="13"/>
  <c r="BA20" i="13"/>
  <c r="DW6" i="13"/>
  <c r="BP39" i="13"/>
  <c r="BK36" i="13"/>
  <c r="DC34" i="13"/>
  <c r="CL33" i="13"/>
  <c r="DU31" i="13"/>
  <c r="BP31" i="13"/>
  <c r="DK30" i="13"/>
  <c r="BG30" i="13"/>
  <c r="DM28" i="13"/>
  <c r="CA28" i="13"/>
  <c r="AO28" i="13"/>
  <c r="DD27" i="13"/>
  <c r="BQ27" i="13"/>
  <c r="AF27" i="13"/>
  <c r="CU25" i="13"/>
  <c r="BG25" i="13"/>
  <c r="AB25" i="13"/>
  <c r="CZ24" i="13"/>
  <c r="BZ24" i="13"/>
  <c r="BE24" i="13"/>
  <c r="AJ24" i="13"/>
  <c r="DN23" i="13"/>
  <c r="CS23" i="13"/>
  <c r="BX23" i="13"/>
  <c r="BB23" i="13"/>
  <c r="AG23" i="13"/>
  <c r="DL22" i="13"/>
  <c r="CP22" i="13"/>
  <c r="BU22" i="13"/>
  <c r="AZ22" i="13"/>
  <c r="AD22" i="13"/>
  <c r="DI21" i="13"/>
  <c r="CN21" i="13"/>
  <c r="BR21" i="13"/>
  <c r="AW21" i="13"/>
  <c r="AB21" i="13"/>
  <c r="DF20" i="13"/>
  <c r="CK20" i="13"/>
  <c r="BP20" i="13"/>
  <c r="AT20" i="13"/>
  <c r="Y20" i="13"/>
  <c r="DF6" i="13"/>
  <c r="AP6" i="13"/>
  <c r="CG6" i="13"/>
  <c r="AS20" i="13"/>
  <c r="Z21" i="13"/>
  <c r="DH21" i="13"/>
  <c r="CO22" i="13"/>
  <c r="BV23" i="13"/>
  <c r="BD24" i="13"/>
  <c r="BE25" i="13"/>
  <c r="CZ27" i="13"/>
  <c r="BA30" i="13"/>
  <c r="CE33" i="13"/>
  <c r="CV37" i="13"/>
  <c r="AG6" i="13"/>
  <c r="BB6" i="13"/>
  <c r="BW6" i="13"/>
  <c r="CS6" i="13"/>
  <c r="AB20" i="13"/>
  <c r="BR20" i="13"/>
  <c r="DI20" i="13"/>
  <c r="AZ21" i="13"/>
  <c r="CP21" i="13"/>
  <c r="AG22" i="13"/>
  <c r="BX22" i="13"/>
  <c r="DN22" i="13"/>
  <c r="BE23" i="13"/>
  <c r="CV23" i="13"/>
  <c r="AL24" i="13"/>
  <c r="CC24" i="13"/>
  <c r="AF25" i="13"/>
  <c r="CW25" i="13"/>
  <c r="BW27" i="13"/>
  <c r="AU28" i="13"/>
  <c r="DQ28" i="13"/>
  <c r="DS30" i="13"/>
  <c r="AB33" i="13"/>
  <c r="CO34" i="13"/>
  <c r="AI37" i="13"/>
  <c r="AW22" i="13"/>
  <c r="BB24" i="13"/>
  <c r="AS27" i="13"/>
  <c r="AG24" i="13"/>
  <c r="BJ23" i="13"/>
  <c r="DK39" i="13"/>
  <c r="CE37" i="13"/>
  <c r="AE36" i="13"/>
  <c r="CL34" i="13"/>
  <c r="BK39" i="13"/>
  <c r="DB36" i="13"/>
  <c r="DJ34" i="13"/>
  <c r="AP33" i="13"/>
  <c r="AG31" i="13"/>
  <c r="AZ30" i="13"/>
  <c r="BS28" i="13"/>
  <c r="CK27" i="13"/>
  <c r="DD25" i="13"/>
  <c r="AQ40" i="13"/>
  <c r="AS37" i="13"/>
  <c r="BJ35" i="13"/>
  <c r="AA34" i="13"/>
  <c r="AG33" i="13"/>
  <c r="BG31" i="13"/>
  <c r="CG30" i="13"/>
  <c r="CA40" i="13"/>
  <c r="DT37" i="13"/>
  <c r="CD36" i="13"/>
  <c r="BI35" i="13"/>
  <c r="DW33" i="13"/>
  <c r="X33" i="13"/>
  <c r="BE31" i="13"/>
  <c r="CE30" i="13"/>
  <c r="DE28" i="13"/>
  <c r="AK28" i="13"/>
  <c r="BL27" i="13"/>
  <c r="CK25" i="13"/>
  <c r="AE25" i="13"/>
  <c r="CN24" i="13"/>
  <c r="BG24" i="13"/>
  <c r="AA24" i="13"/>
  <c r="CU23" i="13"/>
  <c r="BO23" i="13"/>
  <c r="AI23" i="13"/>
  <c r="DC22" i="13"/>
  <c r="BW22" i="13"/>
  <c r="AQ22" i="13"/>
  <c r="DK21" i="13"/>
  <c r="CE21" i="13"/>
  <c r="AY21" i="13"/>
  <c r="DS20" i="13"/>
  <c r="CM20" i="13"/>
  <c r="BG20" i="13"/>
  <c r="AA20" i="13"/>
  <c r="CR6" i="13"/>
  <c r="BL6" i="13"/>
  <c r="AF6" i="13"/>
  <c r="AJ40" i="13"/>
  <c r="AV38" i="13"/>
  <c r="AK37" i="13"/>
  <c r="AP36" i="13"/>
  <c r="AA36" i="13"/>
  <c r="AH34" i="13"/>
  <c r="CU31" i="13"/>
  <c r="CJ30" i="13"/>
  <c r="CV28" i="13"/>
  <c r="BA28" i="13"/>
  <c r="CW27" i="13"/>
  <c r="BA27" i="13"/>
  <c r="DE25" i="13"/>
  <c r="AZ25" i="13"/>
  <c r="DP24" i="13"/>
  <c r="CG24" i="13"/>
  <c r="BA24" i="13"/>
  <c r="Z24" i="13"/>
  <c r="CZ23" i="13"/>
  <c r="BT23" i="13"/>
  <c r="AS23" i="13"/>
  <c r="DR22" i="13"/>
  <c r="CL22" i="13"/>
  <c r="BL22" i="13"/>
  <c r="AK22" i="13"/>
  <c r="DE21" i="13"/>
  <c r="CD21" i="13"/>
  <c r="BD21" i="13"/>
  <c r="X21" i="13"/>
  <c r="CW20" i="13"/>
  <c r="BV20" i="13"/>
  <c r="AP20" i="13"/>
  <c r="DR6" i="13"/>
  <c r="BX38" i="13"/>
  <c r="CY35" i="13"/>
  <c r="CC34" i="13"/>
  <c r="BU33" i="13"/>
  <c r="DG31" i="13"/>
  <c r="BA31" i="13"/>
  <c r="CW30" i="13"/>
  <c r="AR30" i="13"/>
  <c r="DC28" i="13"/>
  <c r="BQ28" i="13"/>
  <c r="AF28" i="13"/>
  <c r="CS27" i="13"/>
  <c r="BH27" i="13"/>
  <c r="DW25" i="13"/>
  <c r="CJ25" i="13"/>
  <c r="AY25" i="13"/>
  <c r="DU24" i="13"/>
  <c r="CR24" i="13"/>
  <c r="BU24" i="13"/>
  <c r="AZ24" i="13"/>
  <c r="AD24" i="13"/>
  <c r="DI23" i="13"/>
  <c r="CN23" i="13"/>
  <c r="BR23" i="13"/>
  <c r="AW23" i="13"/>
  <c r="AB23" i="13"/>
  <c r="DF22" i="13"/>
  <c r="CK22" i="13"/>
  <c r="BP22" i="13"/>
  <c r="AT22" i="13"/>
  <c r="Y22" i="13"/>
  <c r="DD21" i="13"/>
  <c r="CH21" i="13"/>
  <c r="BM21" i="13"/>
  <c r="AR21" i="13"/>
  <c r="DV20" i="13"/>
  <c r="DA20" i="13"/>
  <c r="CF20" i="13"/>
  <c r="BJ20" i="13"/>
  <c r="AO20" i="13"/>
  <c r="DV6" i="13"/>
  <c r="DA6" i="13"/>
  <c r="BA6" i="13"/>
  <c r="CQ6" i="13"/>
  <c r="BN20" i="13"/>
  <c r="AV21" i="13"/>
  <c r="AC22" i="13"/>
  <c r="DJ22" i="13"/>
  <c r="CR23" i="13"/>
  <c r="BY24" i="13"/>
  <c r="CQ25" i="13"/>
  <c r="AN28" i="13"/>
  <c r="DE30" i="13"/>
  <c r="BS34" i="13"/>
  <c r="AR39" i="13"/>
  <c r="AL6" i="13"/>
  <c r="BG6" i="13"/>
  <c r="CC6" i="13"/>
  <c r="CY6" i="13"/>
  <c r="AL20" i="13"/>
  <c r="CC20" i="13"/>
  <c r="DT20" i="13"/>
  <c r="BJ21" i="13"/>
  <c r="DA21" i="13"/>
  <c r="AR22" i="13"/>
  <c r="CH22" i="13"/>
  <c r="Y23" i="13"/>
  <c r="BP23" i="13"/>
  <c r="DF23" i="13"/>
  <c r="AW24" i="13"/>
  <c r="CO24" i="13"/>
  <c r="AS25" i="13"/>
  <c r="DQ25" i="13"/>
  <c r="CO27" i="13"/>
  <c r="BL28" i="13"/>
  <c r="AK30" i="13"/>
  <c r="AU31" i="13"/>
  <c r="BJ33" i="13"/>
  <c r="AO35" i="13"/>
  <c r="AU38" i="13"/>
  <c r="BW28" i="13"/>
  <c r="AY6" i="13"/>
  <c r="AF31" i="13"/>
  <c r="DM36" i="13"/>
  <c r="Z34" i="13"/>
  <c r="DU35" i="13"/>
  <c r="CN31" i="13"/>
  <c r="DO28" i="13"/>
  <c r="AZ27" i="13"/>
  <c r="BW38" i="13"/>
  <c r="DM34" i="13"/>
  <c r="DE31" i="13"/>
  <c r="BD30" i="13"/>
  <c r="BN37" i="13"/>
  <c r="DI34" i="13"/>
  <c r="CV31" i="13"/>
  <c r="BC30" i="13"/>
  <c r="DI27" i="13"/>
  <c r="BI25" i="13"/>
  <c r="CA24" i="13"/>
  <c r="DO23" i="13"/>
  <c r="BC23" i="13"/>
  <c r="CQ22" i="13"/>
  <c r="AE22" i="13"/>
  <c r="BS21" i="13"/>
  <c r="DG20" i="13"/>
  <c r="AU20" i="13"/>
  <c r="CF6" i="13"/>
  <c r="DS42" i="13"/>
  <c r="CY37" i="13"/>
  <c r="CY38" i="13"/>
  <c r="BV33" i="13"/>
  <c r="AS30" i="13"/>
  <c r="AI28" i="13"/>
  <c r="AR27" i="13"/>
  <c r="AR25" i="13"/>
  <c r="BV24" i="13"/>
  <c r="DU23" i="13"/>
  <c r="BN23" i="13"/>
  <c r="DH22" i="13"/>
  <c r="BF22" i="13"/>
  <c r="CZ21" i="13"/>
  <c r="AS21" i="13"/>
  <c r="CR20" i="13"/>
  <c r="AK20" i="13"/>
  <c r="BI37" i="13"/>
  <c r="BC34" i="13"/>
  <c r="CR31" i="13"/>
  <c r="CI30" i="13"/>
  <c r="CU28" i="13"/>
  <c r="DU27" i="13"/>
  <c r="AY27" i="13"/>
  <c r="CA25" i="13"/>
  <c r="DM24" i="13"/>
  <c r="BP24" i="13"/>
  <c r="Y24" i="13"/>
  <c r="CH23" i="13"/>
  <c r="AR23" i="13"/>
  <c r="DA22" i="13"/>
  <c r="BJ22" i="13"/>
  <c r="DT21" i="13"/>
  <c r="CC21" i="13"/>
  <c r="AL21" i="13"/>
  <c r="CV20" i="13"/>
  <c r="BE20" i="13"/>
  <c r="DQ6" i="13"/>
  <c r="BK6" i="13"/>
  <c r="CJ20" i="13"/>
  <c r="AX22" i="13"/>
  <c r="DM23" i="13"/>
  <c r="AC27" i="13"/>
  <c r="BK31" i="13"/>
  <c r="DK42" i="13"/>
  <c r="BM6" i="13"/>
  <c r="DI6" i="13"/>
  <c r="CN20" i="13"/>
  <c r="BU21" i="13"/>
  <c r="BB22" i="13"/>
  <c r="AJ23" i="13"/>
  <c r="DQ23" i="13"/>
  <c r="DC24" i="13"/>
  <c r="AK27" i="13"/>
  <c r="CF28" i="13"/>
  <c r="BW31" i="13"/>
  <c r="CL35" i="13"/>
  <c r="AU6" i="13"/>
  <c r="CL6" i="13"/>
  <c r="BD20" i="13"/>
  <c r="AK21" i="13"/>
  <c r="DR21" i="13"/>
  <c r="CZ22" i="13"/>
  <c r="CG23" i="13"/>
  <c r="BN24" i="13"/>
  <c r="BY25" i="13"/>
  <c r="DT27" i="13"/>
  <c r="CC30" i="13"/>
  <c r="DV33" i="13"/>
  <c r="AH6" i="13"/>
  <c r="BC6" i="13"/>
  <c r="BY6" i="13"/>
  <c r="CT6" i="13"/>
  <c r="AC20" i="13"/>
  <c r="BT20" i="13"/>
  <c r="DJ20" i="13"/>
  <c r="BA21" i="13"/>
  <c r="CR21" i="13"/>
  <c r="AH22" i="13"/>
  <c r="BY22" i="13"/>
  <c r="DP22" i="13"/>
  <c r="BF23" i="13"/>
  <c r="CW23" i="13"/>
  <c r="AN24" i="13"/>
  <c r="CD24" i="13"/>
  <c r="AG25" i="13"/>
  <c r="DA25" i="13"/>
  <c r="BX27" i="13"/>
  <c r="AV28" i="13"/>
  <c r="DU28" i="13"/>
  <c r="DT30" i="13"/>
  <c r="AC33" i="13"/>
  <c r="CT34" i="13"/>
  <c r="AT37" i="13"/>
  <c r="DL42" i="13"/>
  <c r="CF42" i="13"/>
  <c r="AZ42" i="13"/>
  <c r="DT41" i="13"/>
  <c r="CN41" i="13"/>
  <c r="BH41" i="13"/>
  <c r="AB41" i="13"/>
  <c r="CV40" i="13"/>
  <c r="BP40" i="13"/>
  <c r="AW40" i="13"/>
  <c r="AG40" i="13"/>
  <c r="DQ39" i="13"/>
  <c r="DA39" i="13"/>
  <c r="CK39" i="13"/>
  <c r="BU39" i="13"/>
  <c r="BE39" i="13"/>
  <c r="AO39" i="13"/>
  <c r="Y39" i="13"/>
  <c r="DI38" i="13"/>
  <c r="CS38" i="13"/>
  <c r="CC38" i="13"/>
  <c r="CU42" i="13"/>
  <c r="BD42" i="13"/>
  <c r="DO41" i="13"/>
  <c r="BW41" i="13"/>
  <c r="AF41" i="13"/>
  <c r="CQ40" i="13"/>
  <c r="BD40" i="13"/>
  <c r="AI40" i="13"/>
  <c r="DN39" i="13"/>
  <c r="CR39" i="13"/>
  <c r="BW39" i="13"/>
  <c r="BB39" i="13"/>
  <c r="AF39" i="13"/>
  <c r="DK38" i="13"/>
  <c r="CP38" i="13"/>
  <c r="BU38" i="13"/>
  <c r="BE38" i="13"/>
  <c r="AO38" i="13"/>
  <c r="Y38" i="13"/>
  <c r="DI37" i="13"/>
  <c r="CS37" i="13"/>
  <c r="CI42" i="13"/>
  <c r="AQ42" i="13"/>
  <c r="CZ41" i="13"/>
  <c r="BK41" i="13"/>
  <c r="DS40" i="13"/>
  <c r="CB40" i="13"/>
  <c r="AX40" i="13"/>
  <c r="AB40" i="13"/>
  <c r="DG39" i="13"/>
  <c r="CL39" i="13"/>
  <c r="BS42" i="13"/>
  <c r="CJ41" i="13"/>
  <c r="DC40" i="13"/>
  <c r="AP40" i="13"/>
  <c r="CY39" i="13"/>
  <c r="BO39" i="13"/>
  <c r="AM39" i="13"/>
  <c r="DJ38" i="13"/>
  <c r="CH38" i="13"/>
  <c r="BJ38" i="13"/>
  <c r="AN38" i="13"/>
  <c r="DS37" i="13"/>
  <c r="CX37" i="13"/>
  <c r="CF37" i="13"/>
  <c r="BP37" i="13"/>
  <c r="AZ37" i="13"/>
  <c r="AJ37" i="13"/>
  <c r="DT36" i="13"/>
  <c r="DD36" i="13"/>
  <c r="CN36" i="13"/>
  <c r="BX36" i="13"/>
  <c r="BH36" i="13"/>
  <c r="AR36" i="13"/>
  <c r="AB36" i="13"/>
  <c r="DL35" i="13"/>
  <c r="CV35" i="13"/>
  <c r="CF35" i="13"/>
  <c r="BP35" i="13"/>
  <c r="AZ35" i="13"/>
  <c r="AJ35" i="13"/>
  <c r="DT34" i="13"/>
  <c r="DD34" i="13"/>
  <c r="CN34" i="13"/>
  <c r="BX34" i="13"/>
  <c r="BH34" i="13"/>
  <c r="AR34" i="13"/>
  <c r="AB34" i="13"/>
  <c r="DL33" i="13"/>
  <c r="CV33" i="13"/>
  <c r="CF33" i="13"/>
  <c r="BP33" i="13"/>
  <c r="AZ33" i="13"/>
  <c r="CL24" i="13"/>
  <c r="DB24" i="13"/>
  <c r="DR24" i="13"/>
  <c r="AH25" i="13"/>
  <c r="AX25" i="13"/>
  <c r="BN25" i="13"/>
  <c r="CD25" i="13"/>
  <c r="CT25" i="13"/>
  <c r="DJ25" i="13"/>
  <c r="Z27" i="13"/>
  <c r="AP27" i="13"/>
  <c r="BF27" i="13"/>
  <c r="BV27" i="13"/>
  <c r="CL27" i="13"/>
  <c r="DB27" i="13"/>
  <c r="DR27" i="13"/>
  <c r="AH28" i="13"/>
  <c r="AX28" i="13"/>
  <c r="BN28" i="13"/>
  <c r="CD28" i="13"/>
  <c r="CT28" i="13"/>
  <c r="DJ28" i="13"/>
  <c r="Z30" i="13"/>
  <c r="AP30" i="13"/>
  <c r="BF30" i="13"/>
  <c r="BV30" i="13"/>
  <c r="CL30" i="13"/>
  <c r="DB30" i="13"/>
  <c r="DR30" i="13"/>
  <c r="AH31" i="13"/>
  <c r="AX31" i="13"/>
  <c r="BN31" i="13"/>
  <c r="CD31" i="13"/>
  <c r="CT31" i="13"/>
  <c r="DJ31" i="13"/>
  <c r="Z33" i="13"/>
  <c r="AQ33" i="13"/>
  <c r="BM33" i="13"/>
  <c r="CH33" i="13"/>
  <c r="DC33" i="13"/>
  <c r="Y34" i="13"/>
  <c r="AT34" i="13"/>
  <c r="BO34" i="13"/>
  <c r="CK34" i="13"/>
  <c r="DF34" i="13"/>
  <c r="AA35" i="13"/>
  <c r="AW35" i="13"/>
  <c r="BR35" i="13"/>
  <c r="CM35" i="13"/>
  <c r="DI35" i="13"/>
  <c r="AD36" i="13"/>
  <c r="AY36" i="13"/>
  <c r="BU36" i="13"/>
  <c r="CP36" i="13"/>
  <c r="DK36" i="13"/>
  <c r="AG37" i="13"/>
  <c r="BB37" i="13"/>
  <c r="BW37" i="13"/>
  <c r="CT37" i="13"/>
  <c r="DV37" i="13"/>
  <c r="AX38" i="13"/>
  <c r="CB38" i="13"/>
  <c r="DN38" i="13"/>
  <c r="AY39" i="13"/>
  <c r="CP39" i="13"/>
  <c r="AU40" i="13"/>
  <c r="AM41" i="13"/>
  <c r="AY42" i="13"/>
  <c r="BM40" i="13"/>
  <c r="CC40" i="13"/>
  <c r="CS40" i="13"/>
  <c r="DI40" i="13"/>
  <c r="Y41" i="13"/>
  <c r="AO41" i="13"/>
  <c r="BE41" i="13"/>
  <c r="BU41" i="13"/>
  <c r="CK41" i="13"/>
  <c r="DA41" i="13"/>
  <c r="DQ41" i="13"/>
  <c r="AG42" i="13"/>
  <c r="AW42" i="13"/>
  <c r="BM42" i="13"/>
  <c r="CC42" i="13"/>
  <c r="CS42" i="13"/>
  <c r="DI42" i="13"/>
  <c r="BJ40" i="13"/>
  <c r="BZ40" i="13"/>
  <c r="CP40" i="13"/>
  <c r="DF40" i="13"/>
  <c r="DV40" i="13"/>
  <c r="AL41" i="13"/>
  <c r="BB41" i="13"/>
  <c r="BR41" i="13"/>
  <c r="CH41" i="13"/>
  <c r="CX41" i="13"/>
  <c r="DN41" i="13"/>
  <c r="AD42" i="13"/>
  <c r="AT42" i="13"/>
  <c r="BJ42" i="13"/>
  <c r="BZ42" i="13"/>
  <c r="CP42" i="13"/>
  <c r="DF42" i="13"/>
  <c r="DW42" i="13"/>
  <c r="BJ6" i="13"/>
  <c r="CP6" i="13"/>
  <c r="AS33" i="13"/>
  <c r="DE36" i="13"/>
  <c r="DK33" i="13"/>
  <c r="DK35" i="13"/>
  <c r="CI31" i="13"/>
  <c r="DI28" i="13"/>
  <c r="AU27" i="13"/>
  <c r="BG38" i="13"/>
  <c r="CX34" i="13"/>
  <c r="CQ31" i="13"/>
  <c r="AW30" i="13"/>
  <c r="BA37" i="13"/>
  <c r="CI34" i="13"/>
  <c r="CO31" i="13"/>
  <c r="AV30" i="13"/>
  <c r="CU27" i="13"/>
  <c r="BA25" i="13"/>
  <c r="BW24" i="13"/>
  <c r="DK23" i="13"/>
  <c r="AY23" i="13"/>
  <c r="CM22" i="13"/>
  <c r="AA22" i="13"/>
  <c r="BO21" i="13"/>
  <c r="DC20" i="13"/>
  <c r="AQ20" i="13"/>
  <c r="CB6" i="13"/>
  <c r="BK42" i="13"/>
  <c r="CK37" i="13"/>
  <c r="AA38" i="13"/>
  <c r="BC33" i="13"/>
  <c r="AI30" i="13"/>
  <c r="Y28" i="13"/>
  <c r="X27" i="13"/>
  <c r="AK25" i="13"/>
  <c r="BQ24" i="13"/>
  <c r="DJ23" i="13"/>
  <c r="BI23" i="13"/>
  <c r="DB22" i="13"/>
  <c r="AV22" i="13"/>
  <c r="CT21" i="13"/>
  <c r="AN21" i="13"/>
  <c r="CG20" i="13"/>
  <c r="AF20" i="13"/>
  <c r="DI36" i="13"/>
  <c r="DF33" i="13"/>
  <c r="CE31" i="13"/>
  <c r="BT30" i="13"/>
  <c r="CK28" i="13"/>
  <c r="DM27" i="13"/>
  <c r="AN27" i="13"/>
  <c r="BQ25" i="13"/>
  <c r="DG24" i="13"/>
  <c r="BJ24" i="13"/>
  <c r="DT23" i="13"/>
  <c r="CC23" i="13"/>
  <c r="AL23" i="13"/>
  <c r="CV22" i="13"/>
  <c r="BE22" i="13"/>
  <c r="DN21" i="13"/>
  <c r="BX21" i="13"/>
  <c r="AG21" i="13"/>
  <c r="CP20" i="13"/>
  <c r="AZ20" i="13"/>
  <c r="DK6" i="13"/>
  <c r="BV6" i="13"/>
  <c r="DE20" i="13"/>
  <c r="BT22" i="13"/>
  <c r="AH24" i="13"/>
  <c r="BO27" i="13"/>
  <c r="DP31" i="13"/>
  <c r="AA6" i="13"/>
  <c r="BR6" i="13"/>
  <c r="DS6" i="13"/>
  <c r="CX20" i="13"/>
  <c r="CF21" i="13"/>
  <c r="BM22" i="13"/>
  <c r="AT23" i="13"/>
  <c r="AB24" i="13"/>
  <c r="DQ24" i="13"/>
  <c r="BC27" i="13"/>
  <c r="CZ28" i="13"/>
  <c r="CZ31" i="13"/>
  <c r="AK36" i="13"/>
  <c r="BF6" i="13"/>
  <c r="CX6" i="13"/>
  <c r="BY20" i="13"/>
  <c r="BF21" i="13"/>
  <c r="AN22" i="13"/>
  <c r="DU22" i="13"/>
  <c r="DB23" i="13"/>
  <c r="CJ24" i="13"/>
  <c r="DK25" i="13"/>
  <c r="BE28" i="13"/>
  <c r="AI31" i="13"/>
  <c r="DR34" i="13"/>
  <c r="AM6" i="13"/>
  <c r="BI6" i="13"/>
  <c r="CD6" i="13"/>
  <c r="DB6" i="13"/>
  <c r="AN20" i="13"/>
  <c r="CD20" i="13"/>
  <c r="DU20" i="13"/>
  <c r="BL21" i="13"/>
  <c r="DB21" i="13"/>
  <c r="AS22" i="13"/>
  <c r="CJ22" i="13"/>
  <c r="Z23" i="13"/>
  <c r="BQ23" i="13"/>
  <c r="DH23" i="13"/>
  <c r="AX24" i="13"/>
  <c r="CQ24" i="13"/>
  <c r="AV25" i="13"/>
  <c r="DS25" i="13"/>
  <c r="CR27" i="13"/>
  <c r="BP28" i="13"/>
  <c r="AM30" i="13"/>
  <c r="AV31" i="13"/>
  <c r="BN33" i="13"/>
  <c r="AS35" i="13"/>
  <c r="BK38" i="13"/>
  <c r="DD42" i="13"/>
  <c r="BX42" i="13"/>
  <c r="AR42" i="13"/>
  <c r="DL41" i="13"/>
  <c r="CF41" i="13"/>
  <c r="AZ41" i="13"/>
  <c r="DT40" i="13"/>
  <c r="CN40" i="13"/>
  <c r="BI40" i="13"/>
  <c r="AS40" i="13"/>
  <c r="AC40" i="13"/>
  <c r="DM39" i="13"/>
  <c r="CW39" i="13"/>
  <c r="CG39" i="13"/>
  <c r="BQ39" i="13"/>
  <c r="BA39" i="13"/>
  <c r="AK39" i="13"/>
  <c r="DU38" i="13"/>
  <c r="DE38" i="13"/>
  <c r="CO38" i="13"/>
  <c r="BY38" i="13"/>
  <c r="CJ42" i="13"/>
  <c r="AU42" i="13"/>
  <c r="DC41" i="13"/>
  <c r="BL41" i="13"/>
  <c r="DW40" i="13"/>
  <c r="CE40" i="13"/>
  <c r="AY40" i="13"/>
  <c r="AD40" i="13"/>
  <c r="DH39" i="13"/>
  <c r="CM39" i="13"/>
  <c r="BR39" i="13"/>
  <c r="AV39" i="13"/>
  <c r="AA39" i="13"/>
  <c r="DF38" i="13"/>
  <c r="CJ38" i="13"/>
  <c r="BQ38" i="13"/>
  <c r="BA38" i="13"/>
  <c r="AK38" i="13"/>
  <c r="DU37" i="13"/>
  <c r="DE37" i="13"/>
  <c r="DO42" i="13"/>
  <c r="BW42" i="13"/>
  <c r="AF42" i="13"/>
  <c r="CQ41" i="13"/>
  <c r="AY41" i="13"/>
  <c r="DH40" i="13"/>
  <c r="BS40" i="13"/>
  <c r="AR40" i="13"/>
  <c r="DW39" i="13"/>
  <c r="DB39" i="13"/>
  <c r="CF39" i="13"/>
  <c r="AV42" i="13"/>
  <c r="BO41" i="13"/>
  <c r="CI40" i="13"/>
  <c r="AE40" i="13"/>
  <c r="CN39" i="13"/>
  <c r="BH39" i="13"/>
  <c r="AE39" i="13"/>
  <c r="DC38" i="13"/>
  <c r="CA38" i="13"/>
  <c r="BD38" i="13"/>
  <c r="AI38" i="13"/>
  <c r="DN37" i="13"/>
  <c r="CR37" i="13"/>
  <c r="CB37" i="13"/>
  <c r="BL37" i="13"/>
  <c r="AV37" i="13"/>
  <c r="AF37" i="13"/>
  <c r="DP36" i="13"/>
  <c r="CZ36" i="13"/>
  <c r="CJ36" i="13"/>
  <c r="BT36" i="13"/>
  <c r="BD36" i="13"/>
  <c r="AN36" i="13"/>
  <c r="X36" i="13"/>
  <c r="DH35" i="13"/>
  <c r="CR35" i="13"/>
  <c r="CB35" i="13"/>
  <c r="BL35" i="13"/>
  <c r="AV35" i="13"/>
  <c r="AF35" i="13"/>
  <c r="DP34" i="13"/>
  <c r="CZ34" i="13"/>
  <c r="CJ34" i="13"/>
  <c r="BT34" i="13"/>
  <c r="BD34" i="13"/>
  <c r="AN34" i="13"/>
  <c r="X34" i="13"/>
  <c r="DH33" i="13"/>
  <c r="CR33" i="13"/>
  <c r="CB33" i="13"/>
  <c r="BL33" i="13"/>
  <c r="AV33" i="13"/>
  <c r="CP24" i="13"/>
  <c r="DF24" i="13"/>
  <c r="DV24" i="13"/>
  <c r="AL25" i="13"/>
  <c r="BB25" i="13"/>
  <c r="BR25" i="13"/>
  <c r="CH25" i="13"/>
  <c r="CX25" i="13"/>
  <c r="DN25" i="13"/>
  <c r="AD27" i="13"/>
  <c r="AT27" i="13"/>
  <c r="BJ27" i="13"/>
  <c r="BZ27" i="13"/>
  <c r="CP27" i="13"/>
  <c r="DF27" i="13"/>
  <c r="DV27" i="13"/>
  <c r="AL28" i="13"/>
  <c r="BB28" i="13"/>
  <c r="BR28" i="13"/>
  <c r="CH28" i="13"/>
  <c r="CX28" i="13"/>
  <c r="DN28" i="13"/>
  <c r="AD30" i="13"/>
  <c r="AT30" i="13"/>
  <c r="BJ30" i="13"/>
  <c r="BZ30" i="13"/>
  <c r="CP30" i="13"/>
  <c r="DF30" i="13"/>
  <c r="DV30" i="13"/>
  <c r="AL31" i="13"/>
  <c r="BB31" i="13"/>
  <c r="BR31" i="13"/>
  <c r="CH31" i="13"/>
  <c r="CX31" i="13"/>
  <c r="DN31" i="13"/>
  <c r="AD33" i="13"/>
  <c r="AW33" i="13"/>
  <c r="BR33" i="13"/>
  <c r="CM33" i="13"/>
  <c r="DI33" i="13"/>
  <c r="AD34" i="13"/>
  <c r="AY34" i="13"/>
  <c r="BU34" i="13"/>
  <c r="CP34" i="13"/>
  <c r="DK34" i="13"/>
  <c r="AG35" i="13"/>
  <c r="BB35" i="13"/>
  <c r="BW35" i="13"/>
  <c r="CS35" i="13"/>
  <c r="DN35" i="13"/>
  <c r="AI36" i="13"/>
  <c r="BE36" i="13"/>
  <c r="BZ36" i="13"/>
  <c r="CU36" i="13"/>
  <c r="DQ36" i="13"/>
  <c r="AL37" i="13"/>
  <c r="BG37" i="13"/>
  <c r="CC37" i="13"/>
  <c r="CZ37" i="13"/>
  <c r="AB38" i="13"/>
  <c r="BF38" i="13"/>
  <c r="CL38" i="13"/>
  <c r="DW38" i="13"/>
  <c r="BJ39" i="13"/>
  <c r="DD39" i="13"/>
  <c r="BG40" i="13"/>
  <c r="BS41" i="13"/>
  <c r="CB42" i="13"/>
  <c r="BQ40" i="13"/>
  <c r="CG40" i="13"/>
  <c r="CW40" i="13"/>
  <c r="DM40" i="13"/>
  <c r="AC41" i="13"/>
  <c r="AS41" i="13"/>
  <c r="BI41" i="13"/>
  <c r="BY41" i="13"/>
  <c r="CO41" i="13"/>
  <c r="DE41" i="13"/>
  <c r="DU41" i="13"/>
  <c r="AK42" i="13"/>
  <c r="BA42" i="13"/>
  <c r="BQ42" i="13"/>
  <c r="CG42" i="13"/>
  <c r="CW42" i="13"/>
  <c r="DM42" i="13"/>
  <c r="BN40" i="13"/>
  <c r="CD40" i="13"/>
  <c r="M30" i="8"/>
  <c r="AA30" i="8"/>
  <c r="S44" i="8"/>
  <c r="K13" i="5"/>
  <c r="Z20" i="5"/>
  <c r="X17" i="8"/>
  <c r="X13" i="9" s="1"/>
  <c r="K17" i="8"/>
  <c r="K13" i="9" s="1"/>
  <c r="U17" i="8"/>
  <c r="U13" i="9" s="1"/>
  <c r="AH17" i="8"/>
  <c r="AH13" i="9" s="1"/>
  <c r="H4" i="8"/>
  <c r="I35" i="10"/>
  <c r="I36" i="10" s="1"/>
  <c r="AA27" i="9"/>
  <c r="AF10" i="10"/>
  <c r="AF20" i="10" s="1"/>
  <c r="F14" i="2"/>
  <c r="T18" i="2"/>
  <c r="V14" i="2"/>
  <c r="AA12" i="5"/>
  <c r="S4" i="9"/>
  <c r="AE4" i="9"/>
  <c r="I17" i="9"/>
  <c r="Z17" i="9"/>
  <c r="AD17" i="9"/>
  <c r="AD37" i="8"/>
  <c r="DU39" i="13"/>
  <c r="BA40" i="13"/>
  <c r="DD40" i="13"/>
  <c r="BP41" i="13"/>
  <c r="AB42" i="13"/>
  <c r="CN42" i="13"/>
  <c r="AX36" i="13"/>
  <c r="DA31" i="13"/>
  <c r="DA28" i="13"/>
  <c r="BG27" i="13"/>
  <c r="DS24" i="13"/>
  <c r="AC24" i="13"/>
  <c r="AV23" i="13"/>
  <c r="BN22" i="13"/>
  <c r="CG21" i="13"/>
  <c r="CZ20" i="13"/>
  <c r="DU6" i="13"/>
  <c r="BS6" i="13"/>
  <c r="AC6" i="13"/>
  <c r="AC30" i="13"/>
  <c r="AN25" i="13"/>
  <c r="BL23" i="13"/>
  <c r="CW21" i="13"/>
  <c r="AH20" i="13"/>
  <c r="AK6" i="13"/>
  <c r="CO30" i="13"/>
  <c r="CF25" i="13"/>
  <c r="CK23" i="13"/>
  <c r="DV21" i="13"/>
  <c r="BH20" i="13"/>
  <c r="AW6" i="13"/>
  <c r="DK28" i="13"/>
  <c r="BA23" i="13"/>
  <c r="X20" i="13"/>
  <c r="AD20" i="13"/>
  <c r="DL20" i="13"/>
  <c r="CS21" i="13"/>
  <c r="BZ22" i="13"/>
  <c r="BH23" i="13"/>
  <c r="AO24" i="13"/>
  <c r="AI25" i="13"/>
  <c r="CB27" i="13"/>
  <c r="DW28" i="13"/>
  <c r="AI33" i="13"/>
  <c r="DP40" i="13"/>
  <c r="DM20" i="13"/>
  <c r="DU21" i="13"/>
  <c r="AC23" i="13"/>
  <c r="AP24" i="13"/>
  <c r="CB25" i="13"/>
  <c r="BT28" i="13"/>
  <c r="AE35" i="13"/>
  <c r="Z39" i="13"/>
  <c r="DH6" i="13"/>
  <c r="AI21" i="13"/>
  <c r="BG22" i="13"/>
  <c r="CE23" i="13"/>
  <c r="DI24" i="13"/>
  <c r="BU28" i="13"/>
  <c r="BY33" i="13"/>
  <c r="DH38" i="13"/>
  <c r="CA33" i="13"/>
  <c r="BM25" i="13"/>
  <c r="CQ30" i="13"/>
  <c r="DF37" i="13"/>
  <c r="BR38" i="13"/>
  <c r="AJ21" i="13"/>
  <c r="L12" i="5"/>
  <c r="T4" i="8"/>
  <c r="L4" i="9"/>
  <c r="AI17" i="8"/>
  <c r="AI13" i="9" s="1"/>
  <c r="X44" i="8"/>
  <c r="Q8" i="10"/>
  <c r="AC44" i="8"/>
  <c r="V12" i="5"/>
  <c r="S14" i="2"/>
  <c r="O4" i="9"/>
  <c r="Q17" i="9"/>
  <c r="AC17" i="9"/>
  <c r="BM23" i="13"/>
  <c r="AT24" i="13"/>
  <c r="AQ25" i="13"/>
  <c r="CJ27" i="13"/>
  <c r="AF30" i="13"/>
  <c r="BA33" i="13"/>
  <c r="DM6" i="13"/>
  <c r="DR20" i="13"/>
  <c r="Z22" i="13"/>
  <c r="AN23" i="13"/>
  <c r="AV24" i="13"/>
  <c r="CM25" i="13"/>
  <c r="CM28" i="13"/>
  <c r="BC35" i="13"/>
  <c r="AX39" i="13"/>
  <c r="DL6" i="13"/>
  <c r="AM21" i="13"/>
  <c r="BK22" i="13"/>
  <c r="CI23" i="13"/>
  <c r="DO24" i="13"/>
  <c r="CB28" i="13"/>
  <c r="CI33" i="13"/>
  <c r="BD39" i="13"/>
  <c r="CK33" i="13"/>
  <c r="BS25" i="13"/>
  <c r="CV30" i="13"/>
  <c r="DR37" i="13"/>
  <c r="CQ38" i="13"/>
  <c r="CS20" i="13"/>
  <c r="AC18" i="2"/>
  <c r="N8" i="9"/>
  <c r="L8" i="9"/>
  <c r="AI8" i="9"/>
  <c r="AE18" i="2"/>
  <c r="AG7" i="10"/>
  <c r="AC8" i="9"/>
  <c r="V8" i="9"/>
  <c r="AJ8" i="10"/>
  <c r="AJ9" i="10"/>
  <c r="AH9" i="10"/>
  <c r="AH8" i="9"/>
  <c r="AF8" i="9"/>
  <c r="W8" i="9"/>
  <c r="M8" i="9"/>
  <c r="H13" i="2"/>
  <c r="X13" i="2"/>
  <c r="O12" i="5"/>
  <c r="I12" i="5"/>
  <c r="AG12" i="5"/>
  <c r="AF13" i="5"/>
  <c r="S20" i="5"/>
  <c r="Y20" i="5"/>
  <c r="AE20" i="5"/>
  <c r="AJ20" i="5"/>
  <c r="AG20" i="5"/>
  <c r="L3" i="11"/>
  <c r="L14" i="2"/>
  <c r="Z14" i="2"/>
  <c r="AB18" i="2"/>
  <c r="U13" i="5"/>
  <c r="Q12" i="5"/>
  <c r="T12" i="5"/>
  <c r="AB13" i="5"/>
  <c r="T10" i="2"/>
  <c r="G18" i="2"/>
  <c r="X20" i="5"/>
  <c r="AD20" i="5"/>
  <c r="AH13" i="5"/>
  <c r="R9" i="10"/>
  <c r="X12" i="5"/>
  <c r="E18" i="2"/>
  <c r="AB8" i="10"/>
  <c r="N9" i="10"/>
  <c r="AE14" i="2"/>
  <c r="Q3" i="11"/>
  <c r="K12" i="5"/>
  <c r="Y12" i="5"/>
  <c r="X18" i="2"/>
  <c r="AJ10" i="10"/>
  <c r="AJ20" i="10" s="1"/>
  <c r="H18" i="2"/>
  <c r="Z36" i="10"/>
  <c r="V17" i="2" s="1"/>
  <c r="R18" i="2"/>
  <c r="N7" i="10"/>
  <c r="AJ36" i="10"/>
  <c r="AF17" i="2" s="1"/>
  <c r="H14" i="2"/>
  <c r="M13" i="2"/>
  <c r="S10" i="2"/>
  <c r="Y7" i="10"/>
  <c r="AI7" i="10"/>
  <c r="AC14" i="2"/>
  <c r="AI10" i="10"/>
  <c r="AI20" i="10" s="1"/>
  <c r="X36" i="10"/>
  <c r="T17" i="2" s="1"/>
  <c r="X8" i="10"/>
  <c r="T9" i="10"/>
  <c r="AD10" i="10"/>
  <c r="AD20" i="10" s="1"/>
  <c r="P36" i="10"/>
  <c r="L17" i="2" s="1"/>
  <c r="AE36" i="10"/>
  <c r="AA17" i="2" s="1"/>
  <c r="U36" i="10"/>
  <c r="Q17" i="2" s="1"/>
  <c r="AJ7" i="10"/>
  <c r="AD14" i="2"/>
  <c r="AI9" i="10"/>
  <c r="AG10" i="10"/>
  <c r="AG20" i="10" s="1"/>
  <c r="I51" i="10"/>
  <c r="H9" i="10"/>
  <c r="T30" i="8"/>
  <c r="T35" i="10"/>
  <c r="T36" i="10" s="1"/>
  <c r="T11" i="2"/>
  <c r="L30" i="10"/>
  <c r="L36" i="10" s="1"/>
  <c r="L44" i="8"/>
  <c r="V30" i="10"/>
  <c r="V36" i="10" s="1"/>
  <c r="V44" i="8"/>
  <c r="AD36" i="10"/>
  <c r="AD7" i="10"/>
  <c r="H31" i="10"/>
  <c r="H36" i="10" s="1"/>
  <c r="H44" i="8"/>
  <c r="R36" i="10"/>
  <c r="R8" i="10"/>
  <c r="N13" i="5"/>
  <c r="J12" i="2"/>
  <c r="N12" i="5"/>
  <c r="AA14" i="2"/>
  <c r="AE12" i="5"/>
  <c r="AB17" i="8"/>
  <c r="AB13" i="9" s="1"/>
  <c r="AB4" i="8"/>
  <c r="P28" i="9"/>
  <c r="P37" i="8"/>
  <c r="R44" i="8"/>
  <c r="L4" i="8"/>
  <c r="L3" i="9"/>
  <c r="K4" i="8"/>
  <c r="H7" i="10"/>
  <c r="K44" i="8"/>
  <c r="K3" i="10"/>
  <c r="P3" i="11"/>
  <c r="P7" i="10"/>
  <c r="T3" i="10"/>
  <c r="T44" i="8"/>
  <c r="AA3" i="10"/>
  <c r="AA44" i="8"/>
  <c r="AE7" i="10"/>
  <c r="AE3" i="11"/>
  <c r="AD4" i="10"/>
  <c r="AD8" i="10" s="1"/>
  <c r="AD44" i="8"/>
  <c r="H11" i="2"/>
  <c r="U4" i="8"/>
  <c r="X7" i="10"/>
  <c r="Q4" i="9"/>
  <c r="O35" i="10"/>
  <c r="O30" i="8"/>
  <c r="AE27" i="9"/>
  <c r="AE37" i="8"/>
  <c r="AI27" i="9"/>
  <c r="AI37" i="8"/>
  <c r="AH28" i="9"/>
  <c r="AH37" i="8"/>
  <c r="I7" i="10"/>
  <c r="T13" i="2"/>
  <c r="Y3" i="9"/>
  <c r="Y4" i="8"/>
  <c r="AI3" i="9"/>
  <c r="AI4" i="8"/>
  <c r="Z17" i="8"/>
  <c r="Z13" i="9" s="1"/>
  <c r="Z4" i="8"/>
  <c r="Q4" i="8"/>
  <c r="Q17" i="8"/>
  <c r="Q13" i="9" s="1"/>
  <c r="U10" i="10"/>
  <c r="U20" i="10" s="1"/>
  <c r="Z3" i="10"/>
  <c r="Z44" i="8"/>
  <c r="N14" i="2"/>
  <c r="R12" i="5"/>
  <c r="U18" i="2"/>
  <c r="U14" i="2"/>
  <c r="V13" i="2"/>
  <c r="F11" i="2"/>
  <c r="M4" i="8"/>
  <c r="B24" i="8"/>
  <c r="B27" i="8" s="1"/>
  <c r="AC17" i="8"/>
  <c r="AC13" i="9" s="1"/>
  <c r="AC4" i="8"/>
  <c r="I17" i="2"/>
  <c r="AF30" i="8"/>
  <c r="AF35" i="10"/>
  <c r="AF3" i="11" s="1"/>
  <c r="O34" i="10"/>
  <c r="O44" i="8"/>
  <c r="AC36" i="10"/>
  <c r="AC3" i="11"/>
  <c r="AC8" i="10"/>
  <c r="K13" i="2"/>
  <c r="R3" i="11"/>
  <c r="R10" i="10"/>
  <c r="R20" i="10" s="1"/>
  <c r="V10" i="10"/>
  <c r="V20" i="10" s="1"/>
  <c r="V3" i="11"/>
  <c r="AB36" i="10"/>
  <c r="W36" i="10"/>
  <c r="P12" i="5"/>
  <c r="Q44" i="8"/>
  <c r="AJ37" i="8"/>
  <c r="W7" i="10"/>
  <c r="O20" i="5"/>
  <c r="S3" i="9"/>
  <c r="S4" i="8"/>
  <c r="AJ4" i="8"/>
  <c r="AJ3" i="9"/>
  <c r="Y13" i="9"/>
  <c r="U29" i="10"/>
  <c r="U30" i="8"/>
  <c r="U28" i="9"/>
  <c r="U37" i="8"/>
  <c r="N4" i="10"/>
  <c r="N44" i="8"/>
  <c r="Z8" i="10"/>
  <c r="S36" i="10"/>
  <c r="F12" i="2"/>
  <c r="T14" i="2"/>
  <c r="V12" i="2"/>
  <c r="Z12" i="5"/>
  <c r="I12" i="2"/>
  <c r="M13" i="5"/>
  <c r="J18" i="2"/>
  <c r="M16" i="2"/>
  <c r="O10" i="2"/>
  <c r="O18" i="2"/>
  <c r="I4" i="6"/>
  <c r="I5" i="6" s="1"/>
  <c r="I9" i="6" s="1"/>
  <c r="I21" i="9"/>
  <c r="M3" i="10"/>
  <c r="M44" i="8"/>
  <c r="AB12" i="5"/>
  <c r="Z13" i="5"/>
  <c r="AF37" i="8"/>
  <c r="AC30" i="8"/>
  <c r="L30" i="8"/>
  <c r="R30" i="8"/>
  <c r="M12" i="5"/>
  <c r="O4" i="8"/>
  <c r="T3" i="9"/>
  <c r="AE4" i="8"/>
  <c r="AE3" i="9"/>
  <c r="M4" i="9"/>
  <c r="P4" i="8"/>
  <c r="V4" i="8"/>
  <c r="AD13" i="9"/>
  <c r="S17" i="9"/>
  <c r="AA17" i="9"/>
  <c r="H29" i="10"/>
  <c r="H3" i="11" s="1"/>
  <c r="H30" i="8"/>
  <c r="Z37" i="8"/>
  <c r="Z28" i="9"/>
  <c r="O7" i="10"/>
  <c r="S7" i="10"/>
  <c r="O15" i="2" s="1"/>
  <c r="AF44" i="8"/>
  <c r="U9" i="10"/>
  <c r="O10" i="10"/>
  <c r="O20" i="10" s="1"/>
  <c r="T10" i="10"/>
  <c r="T20" i="10" s="1"/>
  <c r="Y10" i="10"/>
  <c r="AB10" i="10"/>
  <c r="AB20" i="10" s="1"/>
  <c r="W28" i="10"/>
  <c r="W3" i="11" s="1"/>
  <c r="W44" i="8"/>
  <c r="Q36" i="10"/>
  <c r="F10" i="2"/>
  <c r="J20" i="5"/>
  <c r="AB14" i="2"/>
  <c r="AF12" i="5"/>
  <c r="P17" i="8"/>
  <c r="P13" i="9" s="1"/>
  <c r="J37" i="8"/>
  <c r="S9" i="10"/>
  <c r="AA9" i="10"/>
  <c r="N10" i="10"/>
  <c r="N20" i="10" s="1"/>
  <c r="AA10" i="10"/>
  <c r="AA20" i="10" s="1"/>
  <c r="AA36" i="10"/>
  <c r="H51" i="10"/>
  <c r="AG3" i="9"/>
  <c r="AG4" i="8"/>
  <c r="X4" i="9"/>
  <c r="T13" i="9"/>
  <c r="M13" i="9"/>
  <c r="H17" i="9"/>
  <c r="AG28" i="9"/>
  <c r="AG37" i="8"/>
  <c r="L8" i="10"/>
  <c r="W8" i="10"/>
  <c r="N36" i="10"/>
  <c r="J13" i="5"/>
  <c r="J12" i="5"/>
  <c r="L16" i="2"/>
  <c r="L18" i="2"/>
  <c r="I16" i="2"/>
  <c r="K18" i="2"/>
  <c r="M12" i="2"/>
  <c r="N18" i="2"/>
  <c r="Q16" i="2"/>
  <c r="Q14" i="2"/>
  <c r="U12" i="5"/>
  <c r="I4" i="9"/>
  <c r="Y3" i="11"/>
  <c r="S13" i="9"/>
  <c r="T4" i="9"/>
  <c r="O17" i="9"/>
  <c r="AB3" i="10"/>
  <c r="AB44" i="8"/>
  <c r="P9" i="10"/>
  <c r="P10" i="10"/>
  <c r="P20" i="10" s="1"/>
  <c r="G14" i="2"/>
  <c r="S18" i="2"/>
  <c r="S12" i="2"/>
  <c r="W13" i="5"/>
  <c r="W14" i="2"/>
  <c r="W18" i="2"/>
  <c r="Z12" i="2"/>
  <c r="AD13" i="5"/>
  <c r="V18" i="2"/>
  <c r="Y18" i="2"/>
  <c r="AD4" i="9"/>
  <c r="K17" i="9"/>
  <c r="AC7" i="10"/>
  <c r="M8" i="10"/>
  <c r="D14" i="2"/>
  <c r="P12" i="2"/>
  <c r="P18" i="2"/>
  <c r="R14" i="2"/>
  <c r="F18" i="2"/>
  <c r="I18" i="2"/>
  <c r="Q18" i="2"/>
  <c r="Z18" i="2"/>
  <c r="U17" i="9"/>
  <c r="M18" i="2"/>
  <c r="AA18" i="2"/>
  <c r="Y17" i="9"/>
  <c r="AH3" i="11"/>
  <c r="AH36" i="10"/>
  <c r="AG36" i="10"/>
  <c r="AI36" i="10"/>
  <c r="J51" i="5"/>
  <c r="AG3" i="11"/>
  <c r="AF18" i="2"/>
  <c r="AF14" i="2"/>
  <c r="Y8" i="9"/>
  <c r="I8" i="9"/>
  <c r="AJ3" i="11"/>
  <c r="AI8" i="10"/>
  <c r="I51" i="5"/>
  <c r="AG8" i="9"/>
  <c r="Q8" i="9"/>
  <c r="AI3" i="11"/>
  <c r="AD18" i="2"/>
  <c r="AH7" i="10"/>
  <c r="AE13" i="10" l="1"/>
  <c r="AE27" i="10"/>
  <c r="F13" i="2"/>
  <c r="J27" i="10"/>
  <c r="J13" i="10"/>
  <c r="AC13" i="10"/>
  <c r="AC27" i="10"/>
  <c r="AI13" i="10"/>
  <c r="AI27" i="10"/>
  <c r="H27" i="10"/>
  <c r="H13" i="10"/>
  <c r="R13" i="10"/>
  <c r="R27" i="10"/>
  <c r="AB13" i="10"/>
  <c r="AB27" i="10"/>
  <c r="Y13" i="10"/>
  <c r="Y27" i="10"/>
  <c r="V13" i="10"/>
  <c r="V27" i="10"/>
  <c r="F15" i="2"/>
  <c r="X13" i="10"/>
  <c r="X27" i="10"/>
  <c r="N15" i="2"/>
  <c r="Z13" i="10"/>
  <c r="Z27" i="10"/>
  <c r="O27" i="10"/>
  <c r="U13" i="10"/>
  <c r="U27" i="10"/>
  <c r="M13" i="10"/>
  <c r="M27" i="10"/>
  <c r="E11" i="2"/>
  <c r="AH13" i="10"/>
  <c r="AH27" i="10"/>
  <c r="AG13" i="10"/>
  <c r="AG27" i="10"/>
  <c r="I27" i="10"/>
  <c r="I13" i="10"/>
  <c r="S13" i="2"/>
  <c r="W27" i="10"/>
  <c r="AD13" i="10"/>
  <c r="AD27" i="10"/>
  <c r="AA13" i="10"/>
  <c r="AA27" i="10"/>
  <c r="N13" i="10"/>
  <c r="N27" i="10"/>
  <c r="D20" i="2"/>
  <c r="P13" i="10"/>
  <c r="P27" i="10"/>
  <c r="S13" i="10"/>
  <c r="S27" i="10"/>
  <c r="G11" i="2"/>
  <c r="T13" i="10"/>
  <c r="T27" i="10"/>
  <c r="AJ27" i="10"/>
  <c r="L13" i="10"/>
  <c r="L27" i="10"/>
  <c r="G13" i="2"/>
  <c r="K27" i="10"/>
  <c r="K13" i="10"/>
  <c r="AF13" i="10"/>
  <c r="AF27" i="10"/>
  <c r="K4" i="11"/>
  <c r="K5" i="11" s="1"/>
  <c r="Q13" i="10"/>
  <c r="Q27" i="10"/>
  <c r="I37" i="10"/>
  <c r="H37" i="10"/>
  <c r="Q20" i="2"/>
  <c r="J37" i="5"/>
  <c r="I37" i="5"/>
  <c r="AD15" i="2"/>
  <c r="AF36" i="10"/>
  <c r="AB17" i="2" s="1"/>
  <c r="V11" i="2"/>
  <c r="AB15" i="2"/>
  <c r="P20" i="2"/>
  <c r="U13" i="2"/>
  <c r="J13" i="2"/>
  <c r="D11" i="2"/>
  <c r="X20" i="2"/>
  <c r="K15" i="2"/>
  <c r="Y11" i="2"/>
  <c r="AC15" i="2"/>
  <c r="E13" i="2"/>
  <c r="K20" i="2"/>
  <c r="R13" i="2"/>
  <c r="AB13" i="2"/>
  <c r="U3" i="11"/>
  <c r="Q19" i="2" s="1"/>
  <c r="AD13" i="2"/>
  <c r="L15" i="2"/>
  <c r="Y20" i="2"/>
  <c r="P13" i="2"/>
  <c r="Y13" i="2"/>
  <c r="M15" i="2"/>
  <c r="I4" i="11"/>
  <c r="I5" i="11" s="1"/>
  <c r="Z2" i="13"/>
  <c r="AA2" i="13" s="1"/>
  <c r="AB2" i="13" s="1"/>
  <c r="M20" i="2"/>
  <c r="I3" i="11"/>
  <c r="E19" i="2" s="1"/>
  <c r="J36" i="10"/>
  <c r="F17" i="2" s="1"/>
  <c r="F19" i="2"/>
  <c r="E20" i="2"/>
  <c r="AE20" i="2"/>
  <c r="AC20" i="2"/>
  <c r="AI21" i="9"/>
  <c r="AI4" i="11" s="1"/>
  <c r="AI5" i="11" s="1"/>
  <c r="AD3" i="11"/>
  <c r="Z19" i="2" s="1"/>
  <c r="O3" i="11"/>
  <c r="AA13" i="2"/>
  <c r="I11" i="2"/>
  <c r="U15" i="2"/>
  <c r="AA11" i="2"/>
  <c r="Q15" i="2"/>
  <c r="W13" i="10"/>
  <c r="R20" i="2"/>
  <c r="E15" i="2"/>
  <c r="S11" i="2"/>
  <c r="AF13" i="2"/>
  <c r="AJ13" i="10"/>
  <c r="M11" i="2"/>
  <c r="Q20" i="10"/>
  <c r="AA15" i="2"/>
  <c r="H20" i="2"/>
  <c r="AF15" i="2"/>
  <c r="AD11" i="2"/>
  <c r="AH20" i="10"/>
  <c r="O11" i="2"/>
  <c r="S20" i="10"/>
  <c r="Y20" i="10"/>
  <c r="T20" i="2"/>
  <c r="D13" i="2"/>
  <c r="T15" i="2"/>
  <c r="J5" i="11"/>
  <c r="F8" i="2" s="1"/>
  <c r="AF19" i="2"/>
  <c r="G20" i="2"/>
  <c r="AB11" i="2"/>
  <c r="B38" i="8"/>
  <c r="B41" i="8" s="1"/>
  <c r="B44" i="8"/>
  <c r="B45" i="8" s="1"/>
  <c r="AC13" i="2"/>
  <c r="I13" i="2"/>
  <c r="H21" i="9"/>
  <c r="H4" i="11" s="1"/>
  <c r="H5" i="11" s="1"/>
  <c r="J20" i="2"/>
  <c r="AE19" i="2"/>
  <c r="AE15" i="2"/>
  <c r="AG4" i="6"/>
  <c r="AG5" i="6" s="1"/>
  <c r="AF4" i="6"/>
  <c r="AF5" i="6" s="1"/>
  <c r="H4" i="6"/>
  <c r="H5" i="6" s="1"/>
  <c r="D7" i="2" s="1"/>
  <c r="J51" i="10"/>
  <c r="L41" i="10"/>
  <c r="AA20" i="2"/>
  <c r="Z20" i="2"/>
  <c r="AD19" i="2"/>
  <c r="Y15" i="2"/>
  <c r="V20" i="2"/>
  <c r="N13" i="2"/>
  <c r="AD20" i="2"/>
  <c r="AB20" i="2"/>
  <c r="AC19" i="2"/>
  <c r="L20" i="2"/>
  <c r="Z15" i="2"/>
  <c r="Z11" i="2"/>
  <c r="AF11" i="2"/>
  <c r="U19" i="2"/>
  <c r="AC11" i="2"/>
  <c r="AE11" i="2"/>
  <c r="F20" i="2"/>
  <c r="AE13" i="2"/>
  <c r="D17" i="2"/>
  <c r="S19" i="2"/>
  <c r="AG21" i="9"/>
  <c r="AG4" i="11" s="1"/>
  <c r="AG5" i="11" s="1"/>
  <c r="R11" i="2"/>
  <c r="E17" i="2"/>
  <c r="I20" i="2"/>
  <c r="L11" i="2"/>
  <c r="W17" i="2"/>
  <c r="U11" i="2"/>
  <c r="E7" i="2"/>
  <c r="N11" i="2"/>
  <c r="AF20" i="2"/>
  <c r="AH4" i="6"/>
  <c r="AH5" i="6" s="1"/>
  <c r="AH21" i="9"/>
  <c r="AH4" i="11" s="1"/>
  <c r="AH5" i="11" s="1"/>
  <c r="K51" i="5"/>
  <c r="K37" i="5" s="1"/>
  <c r="L41" i="5"/>
  <c r="AE17" i="2"/>
  <c r="AC17" i="2"/>
  <c r="G7" i="2"/>
  <c r="K9" i="6"/>
  <c r="L13" i="2"/>
  <c r="H8" i="10"/>
  <c r="D19" i="2" s="1"/>
  <c r="W11" i="2"/>
  <c r="P11" i="2"/>
  <c r="Q13" i="2"/>
  <c r="O20" i="2"/>
  <c r="N8" i="10"/>
  <c r="J15" i="2" s="1"/>
  <c r="N3" i="11"/>
  <c r="X17" i="2"/>
  <c r="N19" i="2"/>
  <c r="Y19" i="2"/>
  <c r="O36" i="10"/>
  <c r="U20" i="2"/>
  <c r="Q11" i="2"/>
  <c r="AA3" i="11"/>
  <c r="AA7" i="10"/>
  <c r="W15" i="2" s="1"/>
  <c r="L19" i="2"/>
  <c r="O19" i="2"/>
  <c r="N17" i="2"/>
  <c r="Z17" i="2"/>
  <c r="L7" i="10"/>
  <c r="AB7" i="10"/>
  <c r="X15" i="2" s="1"/>
  <c r="AB3" i="11"/>
  <c r="W13" i="2"/>
  <c r="M17" i="2"/>
  <c r="X11" i="2"/>
  <c r="Z7" i="10"/>
  <c r="V15" i="2" s="1"/>
  <c r="Z3" i="11"/>
  <c r="T3" i="11"/>
  <c r="T7" i="10"/>
  <c r="P15" i="2" s="1"/>
  <c r="R17" i="2"/>
  <c r="AI4" i="6"/>
  <c r="AI5" i="6" s="1"/>
  <c r="J9" i="6"/>
  <c r="F7" i="2"/>
  <c r="O13" i="2"/>
  <c r="V7" i="10"/>
  <c r="R15" i="2" s="1"/>
  <c r="T19" i="2"/>
  <c r="P17" i="2"/>
  <c r="AJ4" i="6"/>
  <c r="AJ5" i="6" s="1"/>
  <c r="AJ21" i="9"/>
  <c r="AC3" i="13"/>
  <c r="AD17" i="2"/>
  <c r="W20" i="2"/>
  <c r="S20" i="2"/>
  <c r="N20" i="2"/>
  <c r="J17" i="2"/>
  <c r="J11" i="2"/>
  <c r="K11" i="2"/>
  <c r="M7" i="10"/>
  <c r="I15" i="2" s="1"/>
  <c r="M3" i="11"/>
  <c r="O17" i="2"/>
  <c r="S15" i="2"/>
  <c r="S17" i="2"/>
  <c r="Y17" i="2"/>
  <c r="AA19" i="2"/>
  <c r="K7" i="10"/>
  <c r="G15" i="2" s="1"/>
  <c r="K3" i="11"/>
  <c r="M19" i="2"/>
  <c r="AD21" i="2" l="1"/>
  <c r="AJ5" i="11"/>
  <c r="AF8" i="2" s="1"/>
  <c r="AJ4" i="11"/>
  <c r="L59" i="5"/>
  <c r="L60" i="5"/>
  <c r="L57" i="5"/>
  <c r="L59" i="10"/>
  <c r="L60" i="10"/>
  <c r="L57" i="10"/>
  <c r="F21" i="2"/>
  <c r="AB19" i="2"/>
  <c r="AB21" i="2" s="1"/>
  <c r="J37" i="10"/>
  <c r="AA21" i="2"/>
  <c r="J9" i="11"/>
  <c r="J10" i="11" s="1"/>
  <c r="I9" i="11"/>
  <c r="E26" i="2" s="1"/>
  <c r="E8" i="2"/>
  <c r="T21" i="2"/>
  <c r="U21" i="2"/>
  <c r="Z21" i="2"/>
  <c r="AF21" i="2"/>
  <c r="V19" i="2"/>
  <c r="V21" i="2" s="1"/>
  <c r="B72" i="8"/>
  <c r="B48" i="8"/>
  <c r="B51" i="8" s="1"/>
  <c r="B54" i="8" s="1"/>
  <c r="B57" i="8" s="1"/>
  <c r="B60" i="8" s="1"/>
  <c r="B63" i="8" s="1"/>
  <c r="B66" i="8" s="1"/>
  <c r="B69" i="8" s="1"/>
  <c r="K9" i="11"/>
  <c r="G8" i="2"/>
  <c r="I10" i="11"/>
  <c r="H9" i="6"/>
  <c r="D25" i="2" s="1"/>
  <c r="H9" i="11"/>
  <c r="H10" i="11" s="1"/>
  <c r="D8" i="2"/>
  <c r="S4" i="6"/>
  <c r="S5" i="6" s="1"/>
  <c r="S21" i="9"/>
  <c r="S4" i="11" s="1"/>
  <c r="S5" i="11" s="1"/>
  <c r="S9" i="11" s="1"/>
  <c r="R21" i="9"/>
  <c r="R4" i="11" s="1"/>
  <c r="R5" i="11" s="1"/>
  <c r="R4" i="6"/>
  <c r="R5" i="6" s="1"/>
  <c r="L4" i="6"/>
  <c r="L5" i="6" s="1"/>
  <c r="L21" i="9"/>
  <c r="L4" i="11" s="1"/>
  <c r="L5" i="11" s="1"/>
  <c r="AA4" i="6"/>
  <c r="AA5" i="6" s="1"/>
  <c r="AA21" i="9"/>
  <c r="AA4" i="11" s="1"/>
  <c r="AA5" i="11" s="1"/>
  <c r="W8" i="2" s="1"/>
  <c r="K51" i="10"/>
  <c r="AF21" i="9"/>
  <c r="AF4" i="11" s="1"/>
  <c r="AF5" i="11" s="1"/>
  <c r="AF9" i="11" s="1"/>
  <c r="U4" i="6"/>
  <c r="U5" i="6" s="1"/>
  <c r="U21" i="9"/>
  <c r="U4" i="11" s="1"/>
  <c r="U5" i="11" s="1"/>
  <c r="T4" i="6"/>
  <c r="T5" i="6" s="1"/>
  <c r="T21" i="9"/>
  <c r="T4" i="11" s="1"/>
  <c r="T5" i="11" s="1"/>
  <c r="P8" i="2" s="1"/>
  <c r="AB4" i="6"/>
  <c r="AB5" i="6" s="1"/>
  <c r="AB21" i="9"/>
  <c r="AB4" i="11" s="1"/>
  <c r="AB5" i="11" s="1"/>
  <c r="X8" i="2" s="1"/>
  <c r="M4" i="6"/>
  <c r="M5" i="6" s="1"/>
  <c r="M21" i="9"/>
  <c r="M4" i="11" s="1"/>
  <c r="M5" i="11" s="1"/>
  <c r="I8" i="2" s="1"/>
  <c r="AD21" i="9"/>
  <c r="AD4" i="11" s="1"/>
  <c r="AD5" i="11" s="1"/>
  <c r="AD4" i="6"/>
  <c r="AD5" i="6" s="1"/>
  <c r="AE21" i="2"/>
  <c r="P21" i="9"/>
  <c r="P4" i="11" s="1"/>
  <c r="P5" i="11" s="1"/>
  <c r="P4" i="6"/>
  <c r="P5" i="6" s="1"/>
  <c r="W4" i="6"/>
  <c r="W5" i="6" s="1"/>
  <c r="W21" i="9"/>
  <c r="W4" i="11" s="1"/>
  <c r="W5" i="11" s="1"/>
  <c r="O4" i="6"/>
  <c r="O5" i="6" s="1"/>
  <c r="O21" i="9"/>
  <c r="O4" i="11" s="1"/>
  <c r="O5" i="11" s="1"/>
  <c r="X21" i="9"/>
  <c r="X4" i="11" s="1"/>
  <c r="X5" i="11" s="1"/>
  <c r="X4" i="6"/>
  <c r="X5" i="6" s="1"/>
  <c r="Y21" i="9"/>
  <c r="Y4" i="11" s="1"/>
  <c r="Y5" i="11" s="1"/>
  <c r="Y4" i="6"/>
  <c r="Y5" i="6" s="1"/>
  <c r="N21" i="9"/>
  <c r="N4" i="11" s="1"/>
  <c r="N5" i="11" s="1"/>
  <c r="J8" i="2" s="1"/>
  <c r="N4" i="6"/>
  <c r="N5" i="6" s="1"/>
  <c r="V21" i="9"/>
  <c r="V4" i="11" s="1"/>
  <c r="V5" i="11" s="1"/>
  <c r="V4" i="6"/>
  <c r="V5" i="6" s="1"/>
  <c r="Z4" i="6"/>
  <c r="Z5" i="6" s="1"/>
  <c r="Z21" i="9"/>
  <c r="Z4" i="11" s="1"/>
  <c r="Z5" i="11" s="1"/>
  <c r="V8" i="2" s="1"/>
  <c r="AE21" i="9"/>
  <c r="AE4" i="11" s="1"/>
  <c r="AE5" i="11" s="1"/>
  <c r="AE4" i="6"/>
  <c r="AE5" i="6" s="1"/>
  <c r="Q4" i="6"/>
  <c r="Q5" i="6" s="1"/>
  <c r="Q21" i="9"/>
  <c r="Q4" i="11" s="1"/>
  <c r="Q5" i="11" s="1"/>
  <c r="AC4" i="6"/>
  <c r="AC5" i="6" s="1"/>
  <c r="AC21" i="9"/>
  <c r="AC4" i="11" s="1"/>
  <c r="AC5" i="11" s="1"/>
  <c r="P19" i="2"/>
  <c r="P21" i="2" s="1"/>
  <c r="W19" i="2"/>
  <c r="W21" i="2" s="1"/>
  <c r="Y21" i="2"/>
  <c r="R19" i="2"/>
  <c r="R21" i="2" s="1"/>
  <c r="I19" i="2"/>
  <c r="I21" i="2" s="1"/>
  <c r="Q21" i="2"/>
  <c r="AC21" i="2"/>
  <c r="S21" i="2"/>
  <c r="M21" i="2"/>
  <c r="X19" i="2"/>
  <c r="X21" i="2" s="1"/>
  <c r="E21" i="2"/>
  <c r="D15" i="2"/>
  <c r="D21" i="2" s="1"/>
  <c r="J10" i="6"/>
  <c r="F25" i="2"/>
  <c r="K17" i="2"/>
  <c r="J19" i="2"/>
  <c r="J21" i="2" s="1"/>
  <c r="AD8" i="2"/>
  <c r="AH9" i="11"/>
  <c r="O21" i="2"/>
  <c r="AI9" i="6"/>
  <c r="AE7" i="2"/>
  <c r="M41" i="10"/>
  <c r="L51" i="10"/>
  <c r="K19" i="2"/>
  <c r="H15" i="2"/>
  <c r="H19" i="2"/>
  <c r="K10" i="6"/>
  <c r="G25" i="2"/>
  <c r="AD7" i="2"/>
  <c r="AH9" i="6"/>
  <c r="N21" i="2"/>
  <c r="I10" i="6"/>
  <c r="E25" i="2"/>
  <c r="AD3" i="13"/>
  <c r="AC2" i="13"/>
  <c r="AG9" i="6"/>
  <c r="AC7" i="2"/>
  <c r="AI9" i="11"/>
  <c r="AE8" i="2"/>
  <c r="G19" i="2"/>
  <c r="G21" i="2" s="1"/>
  <c r="AF7" i="2"/>
  <c r="AJ9" i="6"/>
  <c r="AB7" i="2"/>
  <c r="AF9" i="6"/>
  <c r="H17" i="2"/>
  <c r="M41" i="5"/>
  <c r="L51" i="5"/>
  <c r="L21" i="2"/>
  <c r="AC8" i="2"/>
  <c r="AG9" i="11"/>
  <c r="AJ9" i="11" l="1"/>
  <c r="M59" i="5"/>
  <c r="M60" i="5"/>
  <c r="M57" i="5"/>
  <c r="M59" i="10"/>
  <c r="M60" i="10"/>
  <c r="M57" i="10"/>
  <c r="K37" i="10"/>
  <c r="L37" i="10"/>
  <c r="L37" i="5"/>
  <c r="AB8" i="2"/>
  <c r="T9" i="11"/>
  <c r="P26" i="2" s="1"/>
  <c r="D26" i="2"/>
  <c r="H10" i="6"/>
  <c r="F26" i="2"/>
  <c r="M9" i="11"/>
  <c r="M10" i="11" s="1"/>
  <c r="D66" i="2" s="1"/>
  <c r="K21" i="2"/>
  <c r="K10" i="11"/>
  <c r="G26" i="2"/>
  <c r="AB9" i="11"/>
  <c r="X26" i="2" s="1"/>
  <c r="AA9" i="11"/>
  <c r="AA10" i="11" s="1"/>
  <c r="R66" i="2" s="1"/>
  <c r="N9" i="11"/>
  <c r="J26" i="2" s="1"/>
  <c r="S8" i="2"/>
  <c r="W9" i="11"/>
  <c r="P7" i="2"/>
  <c r="T9" i="6"/>
  <c r="H8" i="2"/>
  <c r="L9" i="11"/>
  <c r="S7" i="2"/>
  <c r="W9" i="6"/>
  <c r="AD9" i="6"/>
  <c r="Z7" i="2"/>
  <c r="U9" i="11"/>
  <c r="Q8" i="2"/>
  <c r="L9" i="6"/>
  <c r="H7" i="2"/>
  <c r="O7" i="2"/>
  <c r="S9" i="6"/>
  <c r="O8" i="2"/>
  <c r="Y8" i="2"/>
  <c r="AC9" i="11"/>
  <c r="AA7" i="2"/>
  <c r="AE9" i="6"/>
  <c r="R7" i="2"/>
  <c r="V9" i="6"/>
  <c r="Y9" i="6"/>
  <c r="U7" i="2"/>
  <c r="K8" i="2"/>
  <c r="O9" i="11"/>
  <c r="P9" i="6"/>
  <c r="L7" i="2"/>
  <c r="AD9" i="11"/>
  <c r="Z8" i="2"/>
  <c r="X7" i="2"/>
  <c r="AB9" i="6"/>
  <c r="Q7" i="2"/>
  <c r="U9" i="6"/>
  <c r="R9" i="6"/>
  <c r="N7" i="2"/>
  <c r="M8" i="2"/>
  <c r="Q9" i="11"/>
  <c r="J7" i="2"/>
  <c r="N9" i="6"/>
  <c r="X9" i="6"/>
  <c r="T7" i="2"/>
  <c r="M9" i="6"/>
  <c r="I7" i="2"/>
  <c r="Z9" i="11"/>
  <c r="M7" i="2"/>
  <c r="Q9" i="6"/>
  <c r="Z9" i="6"/>
  <c r="V7" i="2"/>
  <c r="X9" i="11"/>
  <c r="T8" i="2"/>
  <c r="Y7" i="2"/>
  <c r="AC9" i="6"/>
  <c r="AE9" i="11"/>
  <c r="AA8" i="2"/>
  <c r="R8" i="2"/>
  <c r="V9" i="11"/>
  <c r="U8" i="2"/>
  <c r="Y9" i="11"/>
  <c r="O9" i="6"/>
  <c r="K7" i="2"/>
  <c r="P9" i="11"/>
  <c r="L8" i="2"/>
  <c r="AA9" i="6"/>
  <c r="W7" i="2"/>
  <c r="N8" i="2"/>
  <c r="R9" i="11"/>
  <c r="AD25" i="2"/>
  <c r="AH10" i="6"/>
  <c r="N41" i="10"/>
  <c r="M51" i="10"/>
  <c r="AD2" i="13"/>
  <c r="AE3" i="13"/>
  <c r="AJ10" i="11"/>
  <c r="AA66" i="2" s="1"/>
  <c r="AF26" i="2"/>
  <c r="AE26" i="2"/>
  <c r="AI10" i="11"/>
  <c r="Z66" i="2" s="1"/>
  <c r="AE25" i="2"/>
  <c r="AI10" i="6"/>
  <c r="AC25" i="2"/>
  <c r="AG10" i="6"/>
  <c r="H21" i="2"/>
  <c r="N41" i="5"/>
  <c r="M51" i="5"/>
  <c r="AB25" i="2"/>
  <c r="AF10" i="6"/>
  <c r="AG10" i="11"/>
  <c r="X66" i="2" s="1"/>
  <c r="AC26" i="2"/>
  <c r="AF25" i="2"/>
  <c r="AJ10" i="6"/>
  <c r="S10" i="11"/>
  <c r="J66" i="2" s="1"/>
  <c r="O26" i="2"/>
  <c r="AF10" i="11"/>
  <c r="W66" i="2" s="1"/>
  <c r="AB26" i="2"/>
  <c r="AD26" i="2"/>
  <c r="AH10" i="11"/>
  <c r="Y66" i="2" s="1"/>
  <c r="N51" i="10" l="1"/>
  <c r="N59" i="10"/>
  <c r="N60" i="10"/>
  <c r="N57" i="10"/>
  <c r="T10" i="11"/>
  <c r="K66" i="2" s="1"/>
  <c r="N59" i="5"/>
  <c r="N60" i="5"/>
  <c r="N57" i="5"/>
  <c r="M37" i="10"/>
  <c r="X31" i="2"/>
  <c r="Z31" i="2"/>
  <c r="AA31" i="2"/>
  <c r="W31" i="2"/>
  <c r="Y31" i="2"/>
  <c r="M37" i="5"/>
  <c r="W26" i="2"/>
  <c r="I26" i="2"/>
  <c r="N10" i="11"/>
  <c r="E66" i="2" s="1"/>
  <c r="AB10" i="11"/>
  <c r="S66" i="2" s="1"/>
  <c r="M25" i="2"/>
  <c r="Q10" i="6"/>
  <c r="N25" i="2"/>
  <c r="R10" i="6"/>
  <c r="P10" i="6"/>
  <c r="L25" i="2"/>
  <c r="S25" i="2"/>
  <c r="W10" i="6"/>
  <c r="T26" i="2"/>
  <c r="X10" i="11"/>
  <c r="O66" i="2" s="1"/>
  <c r="Q10" i="11"/>
  <c r="H66" i="2" s="1"/>
  <c r="M26" i="2"/>
  <c r="K26" i="2"/>
  <c r="O10" i="11"/>
  <c r="F66" i="2" s="1"/>
  <c r="U10" i="11"/>
  <c r="L66" i="2" s="1"/>
  <c r="Q26" i="2"/>
  <c r="R26" i="2"/>
  <c r="V10" i="11"/>
  <c r="M66" i="2" s="1"/>
  <c r="Y25" i="2"/>
  <c r="AC10" i="6"/>
  <c r="Z10" i="11"/>
  <c r="Q66" i="2" s="1"/>
  <c r="V26" i="2"/>
  <c r="X10" i="6"/>
  <c r="T25" i="2"/>
  <c r="AD10" i="11"/>
  <c r="U66" i="2" s="1"/>
  <c r="Z26" i="2"/>
  <c r="L10" i="11"/>
  <c r="C66" i="2" s="1"/>
  <c r="H26" i="2"/>
  <c r="S26" i="2"/>
  <c r="W10" i="11"/>
  <c r="N66" i="2" s="1"/>
  <c r="N26" i="2"/>
  <c r="R10" i="11"/>
  <c r="I66" i="2" s="1"/>
  <c r="Y10" i="11"/>
  <c r="P66" i="2" s="1"/>
  <c r="U26" i="2"/>
  <c r="M10" i="6"/>
  <c r="I25" i="2"/>
  <c r="U25" i="2"/>
  <c r="Y10" i="6"/>
  <c r="S10" i="6"/>
  <c r="O25" i="2"/>
  <c r="P25" i="2"/>
  <c r="T10" i="6"/>
  <c r="L26" i="2"/>
  <c r="P10" i="11"/>
  <c r="G66" i="2" s="1"/>
  <c r="AA26" i="2"/>
  <c r="AE10" i="11"/>
  <c r="V66" i="2" s="1"/>
  <c r="Q25" i="2"/>
  <c r="U10" i="6"/>
  <c r="R25" i="2"/>
  <c r="V10" i="6"/>
  <c r="AC10" i="11"/>
  <c r="T66" i="2" s="1"/>
  <c r="Y26" i="2"/>
  <c r="W25" i="2"/>
  <c r="AA10" i="6"/>
  <c r="K25" i="2"/>
  <c r="O10" i="6"/>
  <c r="Z10" i="6"/>
  <c r="V25" i="2"/>
  <c r="J25" i="2"/>
  <c r="N10" i="6"/>
  <c r="X25" i="2"/>
  <c r="AB10" i="6"/>
  <c r="AA25" i="2"/>
  <c r="AE10" i="6"/>
  <c r="H25" i="2"/>
  <c r="L10" i="6"/>
  <c r="Z25" i="2"/>
  <c r="AD10" i="6"/>
  <c r="AE2" i="13"/>
  <c r="AF3" i="13"/>
  <c r="O41" i="10"/>
  <c r="O41" i="5"/>
  <c r="N51" i="5"/>
  <c r="O59" i="5" l="1"/>
  <c r="O60" i="5"/>
  <c r="O57" i="5"/>
  <c r="O59" i="10"/>
  <c r="O60" i="10"/>
  <c r="O57" i="10"/>
  <c r="N37" i="10"/>
  <c r="C31" i="2"/>
  <c r="S31" i="2"/>
  <c r="R31" i="2"/>
  <c r="M31" i="2"/>
  <c r="K31" i="2"/>
  <c r="P31" i="2"/>
  <c r="H31" i="2"/>
  <c r="Q31" i="2"/>
  <c r="G31" i="2"/>
  <c r="U31" i="2"/>
  <c r="V31" i="2"/>
  <c r="E31" i="2"/>
  <c r="F31" i="2"/>
  <c r="L31" i="2"/>
  <c r="T31" i="2"/>
  <c r="N31" i="2"/>
  <c r="I31" i="2"/>
  <c r="J31" i="2"/>
  <c r="D31" i="2"/>
  <c r="O31" i="2"/>
  <c r="N37" i="5"/>
  <c r="P41" i="5"/>
  <c r="O51" i="5"/>
  <c r="AF2" i="13"/>
  <c r="AG3" i="13"/>
  <c r="O51" i="10"/>
  <c r="P41" i="10"/>
  <c r="P59" i="10" l="1"/>
  <c r="P60" i="10"/>
  <c r="P57" i="10"/>
  <c r="P59" i="5"/>
  <c r="P60" i="5"/>
  <c r="P57" i="5"/>
  <c r="O37" i="10"/>
  <c r="O37" i="5"/>
  <c r="P51" i="10"/>
  <c r="Q41" i="10"/>
  <c r="AG2" i="13"/>
  <c r="AH3" i="13"/>
  <c r="P51" i="5"/>
  <c r="Q41" i="5"/>
  <c r="Q59" i="5" l="1"/>
  <c r="Q60" i="5"/>
  <c r="Q57" i="5"/>
  <c r="Q60" i="10"/>
  <c r="Q59" i="10"/>
  <c r="Q57" i="10"/>
  <c r="P37" i="10"/>
  <c r="P37" i="5"/>
  <c r="AH2" i="13"/>
  <c r="AI3" i="13"/>
  <c r="R41" i="5"/>
  <c r="Q51" i="5"/>
  <c r="R41" i="10"/>
  <c r="Q51" i="10"/>
  <c r="R59" i="5" l="1"/>
  <c r="R60" i="5"/>
  <c r="R57" i="5"/>
  <c r="R59" i="10"/>
  <c r="R60" i="10"/>
  <c r="R57" i="10"/>
  <c r="Q37" i="10"/>
  <c r="Q37" i="5"/>
  <c r="S41" i="5"/>
  <c r="R51" i="5"/>
  <c r="AI2" i="13"/>
  <c r="AJ3" i="13"/>
  <c r="R51" i="10"/>
  <c r="S41" i="10"/>
  <c r="S59" i="10" l="1"/>
  <c r="S60" i="10"/>
  <c r="S57" i="10"/>
  <c r="S60" i="5"/>
  <c r="S59" i="5"/>
  <c r="S57" i="5"/>
  <c r="R37" i="10"/>
  <c r="R37" i="5"/>
  <c r="AJ2" i="13"/>
  <c r="AK3" i="13"/>
  <c r="S51" i="10"/>
  <c r="T41" i="10"/>
  <c r="T41" i="5"/>
  <c r="S51" i="5"/>
  <c r="T59" i="10" l="1"/>
  <c r="T60" i="10"/>
  <c r="T57" i="10"/>
  <c r="T59" i="5"/>
  <c r="T60" i="5"/>
  <c r="T57" i="5"/>
  <c r="S37" i="10"/>
  <c r="S37" i="5"/>
  <c r="AL3" i="13"/>
  <c r="AK2" i="13"/>
  <c r="U41" i="5"/>
  <c r="T51" i="5"/>
  <c r="U41" i="10"/>
  <c r="T51" i="10"/>
  <c r="U59" i="5" l="1"/>
  <c r="U60" i="5"/>
  <c r="U57" i="5"/>
  <c r="U59" i="10"/>
  <c r="U60" i="10"/>
  <c r="U57" i="10"/>
  <c r="T37" i="10"/>
  <c r="T37" i="5"/>
  <c r="V41" i="10"/>
  <c r="U51" i="10"/>
  <c r="U51" i="5"/>
  <c r="V41" i="5"/>
  <c r="AL2" i="13"/>
  <c r="AM3" i="13"/>
  <c r="V59" i="5" l="1"/>
  <c r="V60" i="5"/>
  <c r="V57" i="5"/>
  <c r="V59" i="10"/>
  <c r="V60" i="10"/>
  <c r="V57" i="10"/>
  <c r="U37" i="10"/>
  <c r="U37" i="5"/>
  <c r="AM2" i="13"/>
  <c r="AN3" i="13"/>
  <c r="W41" i="10"/>
  <c r="V51" i="10"/>
  <c r="W41" i="5"/>
  <c r="V51" i="5"/>
  <c r="W59" i="10" l="1"/>
  <c r="W60" i="10"/>
  <c r="W57" i="10"/>
  <c r="W59" i="5"/>
  <c r="W60" i="5"/>
  <c r="W57" i="5"/>
  <c r="V37" i="10"/>
  <c r="V37" i="5"/>
  <c r="W51" i="10"/>
  <c r="X41" i="10"/>
  <c r="AN2" i="13"/>
  <c r="AO3" i="13"/>
  <c r="X41" i="5"/>
  <c r="W51" i="5"/>
  <c r="X59" i="10" l="1"/>
  <c r="X60" i="10"/>
  <c r="X57" i="10"/>
  <c r="X59" i="5"/>
  <c r="X60" i="5"/>
  <c r="X57" i="5"/>
  <c r="W37" i="10"/>
  <c r="W37" i="5"/>
  <c r="Y41" i="5"/>
  <c r="X51" i="5"/>
  <c r="AO2" i="13"/>
  <c r="AP3" i="13"/>
  <c r="Y41" i="10"/>
  <c r="X51" i="10"/>
  <c r="Y60" i="10" l="1"/>
  <c r="Y59" i="10"/>
  <c r="Y57" i="10"/>
  <c r="Y59" i="5"/>
  <c r="Y60" i="5"/>
  <c r="Y57" i="5"/>
  <c r="X37" i="10"/>
  <c r="X37" i="5"/>
  <c r="AP2" i="13"/>
  <c r="AQ3" i="13"/>
  <c r="Z41" i="10"/>
  <c r="Y51" i="10"/>
  <c r="Z41" i="5"/>
  <c r="Y51" i="5"/>
  <c r="Z59" i="10" l="1"/>
  <c r="Z60" i="10"/>
  <c r="Z57" i="10"/>
  <c r="Z59" i="5"/>
  <c r="Z60" i="5"/>
  <c r="Z57" i="5"/>
  <c r="Y37" i="10"/>
  <c r="Y37" i="5"/>
  <c r="Z51" i="10"/>
  <c r="AA41" i="10"/>
  <c r="AQ2" i="13"/>
  <c r="AR3" i="13"/>
  <c r="AA41" i="5"/>
  <c r="Z51" i="5"/>
  <c r="AA59" i="10" l="1"/>
  <c r="AA60" i="10"/>
  <c r="AA57" i="10"/>
  <c r="AA59" i="5"/>
  <c r="AA60" i="5"/>
  <c r="AA57" i="5"/>
  <c r="Z37" i="10"/>
  <c r="Z37" i="5"/>
  <c r="AR2" i="13"/>
  <c r="AS3" i="13"/>
  <c r="AA51" i="10"/>
  <c r="AB41" i="10"/>
  <c r="AA51" i="5"/>
  <c r="AB41" i="5"/>
  <c r="AB59" i="5" l="1"/>
  <c r="AB60" i="5"/>
  <c r="AB57" i="5"/>
  <c r="AB59" i="10"/>
  <c r="AB60" i="10"/>
  <c r="AB57" i="10"/>
  <c r="AA37" i="10"/>
  <c r="AA37" i="5"/>
  <c r="AT3" i="13"/>
  <c r="AS2" i="13"/>
  <c r="AC41" i="5"/>
  <c r="AB51" i="5"/>
  <c r="AC41" i="10"/>
  <c r="AB51" i="10"/>
  <c r="AC59" i="5" l="1"/>
  <c r="AC60" i="5"/>
  <c r="AC57" i="5"/>
  <c r="AC59" i="10"/>
  <c r="AC60" i="10"/>
  <c r="AC57" i="10"/>
  <c r="AB37" i="10"/>
  <c r="AB37" i="5"/>
  <c r="AD41" i="10"/>
  <c r="AC51" i="10"/>
  <c r="AD41" i="5"/>
  <c r="AC51" i="5"/>
  <c r="AT2" i="13"/>
  <c r="AU3" i="13"/>
  <c r="AD59" i="5" l="1"/>
  <c r="AD60" i="5"/>
  <c r="AD57" i="5"/>
  <c r="AD59" i="10"/>
  <c r="AD60" i="10"/>
  <c r="AD57" i="10"/>
  <c r="AC37" i="10"/>
  <c r="AC37" i="5"/>
  <c r="AU2" i="13"/>
  <c r="AV3" i="13"/>
  <c r="AE41" i="5"/>
  <c r="AD51" i="5"/>
  <c r="AD51" i="10"/>
  <c r="AE41" i="10"/>
  <c r="AE59" i="5" l="1"/>
  <c r="AE60" i="5"/>
  <c r="AE57" i="5"/>
  <c r="AE59" i="10"/>
  <c r="AE60" i="10"/>
  <c r="AE57" i="10"/>
  <c r="AD37" i="10"/>
  <c r="AD37" i="5"/>
  <c r="AV2" i="13"/>
  <c r="AW3" i="13"/>
  <c r="AE51" i="10"/>
  <c r="AF41" i="10"/>
  <c r="AF41" i="5"/>
  <c r="AE51" i="5"/>
  <c r="AF59" i="10" l="1"/>
  <c r="AF60" i="10"/>
  <c r="AF57" i="10"/>
  <c r="AF59" i="5"/>
  <c r="AF60" i="5"/>
  <c r="AF57" i="5"/>
  <c r="AE37" i="10"/>
  <c r="AE37" i="5"/>
  <c r="AF51" i="10"/>
  <c r="AG41" i="10"/>
  <c r="AW2" i="13"/>
  <c r="AX3" i="13"/>
  <c r="AF51" i="5"/>
  <c r="AG41" i="5"/>
  <c r="AG59" i="5" l="1"/>
  <c r="AG60" i="5"/>
  <c r="AG57" i="5"/>
  <c r="AG60" i="10"/>
  <c r="AG59" i="10"/>
  <c r="AG57" i="10"/>
  <c r="AF37" i="10"/>
  <c r="AF37" i="5"/>
  <c r="AX2" i="13"/>
  <c r="AY3" i="13"/>
  <c r="AH41" i="5"/>
  <c r="AG51" i="5"/>
  <c r="AH41" i="10"/>
  <c r="AG51" i="10"/>
  <c r="AH59" i="5" l="1"/>
  <c r="AH60" i="5"/>
  <c r="AH57" i="5"/>
  <c r="AH59" i="10"/>
  <c r="AH60" i="10"/>
  <c r="AH57" i="10"/>
  <c r="AG37" i="10"/>
  <c r="AG37" i="5"/>
  <c r="AI41" i="5"/>
  <c r="AH51" i="5"/>
  <c r="AH51" i="10"/>
  <c r="AI41" i="10"/>
  <c r="AY2" i="13"/>
  <c r="AZ3" i="13"/>
  <c r="AI59" i="10" l="1"/>
  <c r="AI60" i="10"/>
  <c r="AI57" i="10"/>
  <c r="AI59" i="5"/>
  <c r="AI60" i="5"/>
  <c r="AI57" i="5"/>
  <c r="AH37" i="10"/>
  <c r="AH37" i="5"/>
  <c r="AZ2" i="13"/>
  <c r="BA3" i="13"/>
  <c r="AI51" i="10"/>
  <c r="AJ41" i="10"/>
  <c r="AJ41" i="5"/>
  <c r="AI51" i="5"/>
  <c r="AJ59" i="10" l="1"/>
  <c r="AJ60" i="10"/>
  <c r="AJ57" i="10"/>
  <c r="AJ59" i="5"/>
  <c r="AJ60" i="5"/>
  <c r="AJ57" i="5"/>
  <c r="AI37" i="10"/>
  <c r="AI37" i="5"/>
  <c r="AJ51" i="10"/>
  <c r="BA2" i="13"/>
  <c r="BB3" i="13"/>
  <c r="AJ51" i="5"/>
  <c r="AJ37" i="10" l="1"/>
  <c r="AJ37" i="5"/>
  <c r="BB2" i="13"/>
  <c r="BC3" i="13"/>
  <c r="BC2" i="13" l="1"/>
  <c r="BD3" i="13"/>
  <c r="BD2" i="13" l="1"/>
  <c r="BE3" i="13"/>
  <c r="BE2" i="13" l="1"/>
  <c r="BF3" i="13"/>
  <c r="BF2" i="13" l="1"/>
  <c r="BG3" i="13"/>
  <c r="BG2" i="13" l="1"/>
  <c r="BH3" i="13"/>
  <c r="BH2" i="13" l="1"/>
  <c r="BI3" i="13"/>
  <c r="BI2" i="13" l="1"/>
  <c r="BJ3" i="13"/>
  <c r="BJ2" i="13" l="1"/>
  <c r="BK3" i="13"/>
  <c r="BK2" i="13" l="1"/>
  <c r="BL3" i="13"/>
  <c r="BL2" i="13" l="1"/>
  <c r="BM3" i="13"/>
  <c r="BM2" i="13" l="1"/>
  <c r="BN3" i="13"/>
  <c r="BN2" i="13" l="1"/>
  <c r="BO3" i="13"/>
  <c r="BO2" i="13" l="1"/>
  <c r="BP3" i="13"/>
  <c r="BP2" i="13" l="1"/>
  <c r="BQ3" i="13"/>
  <c r="BQ2" i="13" l="1"/>
  <c r="BR3" i="13"/>
  <c r="BR2" i="13" l="1"/>
  <c r="BS3" i="13"/>
  <c r="BS2" i="13" l="1"/>
  <c r="BT3" i="13"/>
  <c r="BT2" i="13" l="1"/>
  <c r="BU3" i="13"/>
  <c r="BU2" i="13" l="1"/>
  <c r="BV3" i="13"/>
  <c r="BV2" i="13" l="1"/>
  <c r="BW3" i="13"/>
  <c r="BW2" i="13" l="1"/>
  <c r="BX3" i="13"/>
  <c r="BX2" i="13" l="1"/>
  <c r="BY3" i="13"/>
  <c r="BY2" i="13" l="1"/>
  <c r="BZ3" i="13"/>
  <c r="BZ2" i="13" l="1"/>
  <c r="CA3" i="13"/>
  <c r="CA2" i="13" l="1"/>
  <c r="CB3" i="13"/>
  <c r="CB2" i="13" l="1"/>
  <c r="CC3" i="13"/>
  <c r="CC2" i="13" l="1"/>
  <c r="CD3" i="13"/>
  <c r="CD2" i="13" l="1"/>
  <c r="CE3" i="13"/>
  <c r="CE2" i="13" l="1"/>
  <c r="CF3" i="13"/>
  <c r="CF2" i="13" l="1"/>
  <c r="CG3" i="13"/>
  <c r="CG2" i="13" l="1"/>
  <c r="CH3" i="13"/>
  <c r="CH2" i="13" l="1"/>
  <c r="CI3" i="13"/>
  <c r="CI2" i="13" l="1"/>
  <c r="CJ3" i="13"/>
  <c r="CJ2" i="13" l="1"/>
  <c r="CK3" i="13"/>
  <c r="CK2" i="13" l="1"/>
  <c r="CL3" i="13"/>
  <c r="CL2" i="13" l="1"/>
  <c r="CM3" i="13"/>
  <c r="CM2" i="13" l="1"/>
  <c r="CN3" i="13"/>
  <c r="CN2" i="13" l="1"/>
  <c r="CO3" i="13"/>
  <c r="CO2" i="13" l="1"/>
  <c r="CP3" i="13"/>
  <c r="CP2" i="13" l="1"/>
  <c r="CQ3" i="13"/>
  <c r="CQ2" i="13" l="1"/>
  <c r="CR3" i="13"/>
  <c r="CR2" i="13" l="1"/>
  <c r="CS3" i="13"/>
  <c r="CS2" i="13" l="1"/>
  <c r="CT3" i="13"/>
  <c r="CT2" i="13" l="1"/>
  <c r="CU3" i="13"/>
  <c r="CU2" i="13" l="1"/>
  <c r="CV3" i="13"/>
  <c r="CV2" i="13" l="1"/>
  <c r="CW3" i="13"/>
  <c r="CW2" i="13" l="1"/>
  <c r="CX3" i="13"/>
  <c r="CX2" i="13" l="1"/>
  <c r="CY3" i="13"/>
  <c r="CZ3" i="13" l="1"/>
  <c r="DA3" i="13" s="1"/>
  <c r="DB3" i="13" s="1"/>
  <c r="DC3" i="13" s="1"/>
  <c r="DD3" i="13" s="1"/>
  <c r="DE3" i="13" s="1"/>
  <c r="DF3" i="13" s="1"/>
  <c r="DG3" i="13" s="1"/>
  <c r="DH3" i="13" s="1"/>
  <c r="DI3" i="13" s="1"/>
  <c r="DJ3" i="13" s="1"/>
  <c r="DK3" i="13" s="1"/>
  <c r="DL3" i="13" s="1"/>
  <c r="DM3" i="13" s="1"/>
  <c r="DN3" i="13" s="1"/>
  <c r="DO3" i="13" s="1"/>
  <c r="DP3" i="13" s="1"/>
  <c r="DQ3" i="13" s="1"/>
  <c r="DR3" i="13" s="1"/>
  <c r="DS3" i="13" s="1"/>
  <c r="DT3" i="13" s="1"/>
  <c r="DU3" i="13" s="1"/>
  <c r="DV3" i="13" s="1"/>
  <c r="DW3" i="13" s="1"/>
  <c r="CY2" i="13"/>
  <c r="M7" i="13" l="1"/>
  <c r="K7" i="13"/>
  <c r="L7" i="13"/>
  <c r="J7" i="13"/>
  <c r="N7" i="13"/>
  <c r="O7" i="13"/>
  <c r="Q7" i="13" l="1"/>
  <c r="P7" i="13"/>
  <c r="R7" i="13" s="1"/>
  <c r="H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W1" authorId="0" shapeId="0" xr:uid="{00000000-0006-0000-0600-000001000000}">
      <text>
        <r>
          <rPr>
            <b/>
            <sz val="9"/>
            <color indexed="81"/>
            <rFont val="Tahoma"/>
            <family val="2"/>
          </rPr>
          <t>Author:</t>
        </r>
        <r>
          <rPr>
            <sz val="9"/>
            <color indexed="81"/>
            <rFont val="Tahoma"/>
            <family val="2"/>
          </rPr>
          <t xml:space="preserve">
At year 126 this drops to 2%</t>
        </r>
      </text>
    </comment>
    <comment ref="V2" authorId="0" shapeId="0" xr:uid="{00000000-0006-0000-0600-000002000000}">
      <text>
        <r>
          <rPr>
            <sz val="9"/>
            <color indexed="81"/>
            <rFont val="Tahoma"/>
            <family val="2"/>
          </rPr>
          <t>The original formulae assumed 80 whatever number was put here. The formulae in this sheet will take account of the number.</t>
        </r>
      </text>
    </comment>
    <comment ref="X2" authorId="0" shapeId="0" xr:uid="{00000000-0006-0000-0600-000003000000}">
      <text>
        <r>
          <rPr>
            <b/>
            <sz val="9"/>
            <color indexed="81"/>
            <rFont val="Tahoma"/>
            <family val="2"/>
          </rPr>
          <t>Cells X2:CY2 contain a factor to calculate NPV based on variable discount rate - please do not adjust</t>
        </r>
      </text>
    </comment>
    <comment ref="CY2" authorId="0" shapeId="0" xr:uid="{00000000-0006-0000-0600-000004000000}">
      <text>
        <r>
          <rPr>
            <sz val="9"/>
            <color indexed="81"/>
            <rFont val="Tahoma"/>
            <family val="2"/>
          </rPr>
          <t xml:space="preserve">Formula can be copied across to the right if appraisal period extends beyond 80 years
</t>
        </r>
      </text>
    </comment>
  </commentList>
</comments>
</file>

<file path=xl/sharedStrings.xml><?xml version="1.0" encoding="utf-8"?>
<sst xmlns="http://schemas.openxmlformats.org/spreadsheetml/2006/main" count="2871" uniqueCount="790">
  <si>
    <t>Water Resources Planning Tables 2019</t>
  </si>
  <si>
    <t>All queries on the content of this workbook should be sent to:</t>
  </si>
  <si>
    <t>water-company-plan@environment-agency.gov.uk</t>
  </si>
  <si>
    <t>Water resource zone information</t>
  </si>
  <si>
    <t>Company:</t>
  </si>
  <si>
    <t>Resource Zone Name:</t>
  </si>
  <si>
    <t>Resource Zone Number:</t>
  </si>
  <si>
    <t xml:space="preserve">Planning Scenario Name:                                                                     </t>
  </si>
  <si>
    <t xml:space="preserve">Chosen Level of Service:  </t>
  </si>
  <si>
    <t>Base Year:</t>
  </si>
  <si>
    <t>Responsible Officer:</t>
  </si>
  <si>
    <t>Signed:</t>
  </si>
  <si>
    <t>Dated:</t>
  </si>
  <si>
    <t>Version:</t>
  </si>
  <si>
    <t>[Digital signature is acceptable]</t>
  </si>
  <si>
    <t>Key to cells</t>
  </si>
  <si>
    <t xml:space="preserve">Clear cells - indicate an input is required </t>
  </si>
  <si>
    <t>Yellow shaded cells - indicates a formula.</t>
  </si>
  <si>
    <t>Blue shaded cells - indicate base year data.</t>
  </si>
  <si>
    <t xml:space="preserve">Light grey shaded cells - indicate preceding years.  </t>
  </si>
  <si>
    <t xml:space="preserve">Dark grey cells - indicate that no data entry is required. </t>
  </si>
  <si>
    <t>Worksheet</t>
  </si>
  <si>
    <t>Content</t>
  </si>
  <si>
    <t>WRZ summary</t>
  </si>
  <si>
    <t>Supply-Demand Balance and components</t>
  </si>
  <si>
    <t>1. BL Licences</t>
  </si>
  <si>
    <t>Baseline water resources</t>
  </si>
  <si>
    <t>2. BL Supply</t>
  </si>
  <si>
    <t>Baseline water supplies</t>
  </si>
  <si>
    <t>3. BL Demand</t>
  </si>
  <si>
    <t>Baseline demand</t>
  </si>
  <si>
    <t>4. BL SDB</t>
  </si>
  <si>
    <t>Baseline supply demand balance</t>
  </si>
  <si>
    <t>5. Feasible options</t>
  </si>
  <si>
    <t>6. Preferred options</t>
  </si>
  <si>
    <t>High level costs of preferred options (Dry Year) - publicly available</t>
  </si>
  <si>
    <t>7. FP Supply</t>
  </si>
  <si>
    <t>Final Planning water supplies (impact of Scenario options)</t>
  </si>
  <si>
    <t>8. FP Demand</t>
  </si>
  <si>
    <t>Final Planning demand (impact of Scenario options)</t>
  </si>
  <si>
    <t>9. FP SDB</t>
  </si>
  <si>
    <t>Final Planning supply demand balance</t>
  </si>
  <si>
    <t>10. Drought plan links</t>
  </si>
  <si>
    <t>Drought plan links</t>
  </si>
  <si>
    <t>Summary graphs of water resources planning tables data</t>
  </si>
  <si>
    <t>DERIVATION</t>
  </si>
  <si>
    <t>DESCRIPTION</t>
  </si>
  <si>
    <t>UNITS</t>
  </si>
  <si>
    <t>For info 2017-18</t>
  </si>
  <si>
    <t>For info 2018-19</t>
  </si>
  <si>
    <t>For info 2019-20</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</si>
  <si>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</si>
  <si>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</si>
  <si>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</si>
  <si>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</si>
  <si>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</si>
  <si>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</si>
  <si>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</si>
  <si>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</si>
  <si>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</si>
  <si>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</si>
  <si>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</si>
  <si>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</si>
  <si>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</si>
  <si>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</si>
  <si>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</si>
  <si>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</si>
  <si>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</si>
  <si>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</si>
  <si>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</si>
  <si>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</si>
  <si>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</si>
  <si>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SUPPLY</t>
  </si>
  <si>
    <t>13BL</t>
  </si>
  <si>
    <t>Total water available for use</t>
  </si>
  <si>
    <t>Ml/d</t>
  </si>
  <si>
    <t>13FP</t>
  </si>
  <si>
    <t>DEMAND</t>
  </si>
  <si>
    <t>26BL</t>
  </si>
  <si>
    <t>Unmeasured household consumption</t>
  </si>
  <si>
    <t>26FP</t>
  </si>
  <si>
    <t>25BL</t>
  </si>
  <si>
    <t>Measured household consumption</t>
  </si>
  <si>
    <t>25FP</t>
  </si>
  <si>
    <t>23BL+24BL</t>
  </si>
  <si>
    <t>Non-household consumption</t>
  </si>
  <si>
    <t>23FP+24FP</t>
  </si>
  <si>
    <t>40BL</t>
  </si>
  <si>
    <t>Total leakage</t>
  </si>
  <si>
    <t>40FP</t>
  </si>
  <si>
    <t>11BL-(23BL:26BL)-40BL</t>
  </si>
  <si>
    <t>Other components of demand</t>
  </si>
  <si>
    <t>11FP-(23FP:26FP)-40FP</t>
  </si>
  <si>
    <t>Total demand + target headroom (baseline)</t>
  </si>
  <si>
    <t>Total demand + target headroom (final plan)</t>
  </si>
  <si>
    <t>SUPPLY-DEMAND BALANCE</t>
  </si>
  <si>
    <t>16BL</t>
  </si>
  <si>
    <t>Target headroom</t>
  </si>
  <si>
    <t>16FP</t>
  </si>
  <si>
    <t>17BL</t>
  </si>
  <si>
    <t>Available headroom</t>
  </si>
  <si>
    <t>17FP</t>
  </si>
  <si>
    <t>Baseline Supply-Demand Balance:</t>
  </si>
  <si>
    <t>2041-42</t>
  </si>
  <si>
    <t>2042-43</t>
  </si>
  <si>
    <t>2043-44</t>
  </si>
  <si>
    <t>2044-45</t>
  </si>
  <si>
    <t>SDB (Ml/d)</t>
  </si>
  <si>
    <t>Final Planning Supply-Demand Balance:</t>
  </si>
  <si>
    <t>Resource Zone Name</t>
  </si>
  <si>
    <t>Row ref</t>
  </si>
  <si>
    <t>Derivation</t>
  </si>
  <si>
    <t xml:space="preserve"> - </t>
  </si>
  <si>
    <t>Input</t>
  </si>
  <si>
    <t>Total</t>
  </si>
  <si>
    <t>README</t>
  </si>
  <si>
    <t>Table 2: Baseline supply</t>
  </si>
  <si>
    <t>Component</t>
  </si>
  <si>
    <t>Unit</t>
  </si>
  <si>
    <t>decimal places</t>
  </si>
  <si>
    <t>1BL</t>
  </si>
  <si>
    <t>Raw water abstracted</t>
  </si>
  <si>
    <t>Resources</t>
  </si>
  <si>
    <t>2BL</t>
  </si>
  <si>
    <t xml:space="preserve">Total raw water imported </t>
  </si>
  <si>
    <t>sum(2.1BL+2.2BL+2.3BL...)</t>
  </si>
  <si>
    <t>2.1BL+</t>
  </si>
  <si>
    <t>Raw water imported from: None</t>
  </si>
  <si>
    <t>3BL</t>
  </si>
  <si>
    <t>Total potable water imported</t>
  </si>
  <si>
    <t>sum(3.1BL+3.2BL+3.3BL...)</t>
  </si>
  <si>
    <t>3.1BL+</t>
  </si>
  <si>
    <t>Potable water imported from:  None</t>
  </si>
  <si>
    <t>5BL</t>
  </si>
  <si>
    <t>Total raw water exported (raw exports and non potable uses)</t>
  </si>
  <si>
    <t>sum(5.1BL+5.2BL+...)</t>
  </si>
  <si>
    <t>5.1BL</t>
  </si>
  <si>
    <t xml:space="preserve">Non potable water supplied to: </t>
  </si>
  <si>
    <t>5.2BL+</t>
  </si>
  <si>
    <t>Raw water export to: None</t>
  </si>
  <si>
    <t>6BL</t>
  </si>
  <si>
    <t>Total potable water exported</t>
  </si>
  <si>
    <t>sum(6.1BL+6.2BL+6.3BL...)</t>
  </si>
  <si>
    <t>6.1BL+</t>
  </si>
  <si>
    <t>Potable water export to: None</t>
  </si>
  <si>
    <t>7BL</t>
  </si>
  <si>
    <t>Deployable Output (baseline profile without reductions)</t>
  </si>
  <si>
    <t>sum(0.1Bl+0.2BL+0.3BL+0.4BL)</t>
  </si>
  <si>
    <t>Resource (and process) Losses</t>
  </si>
  <si>
    <t>8BL</t>
  </si>
  <si>
    <t>Baseline forecast changes to Deployable Output</t>
  </si>
  <si>
    <t>sum(8.1BL+8.2BL+8.3BL)</t>
  </si>
  <si>
    <t>8.1BL</t>
  </si>
  <si>
    <t>Change in DO due to climate change</t>
  </si>
  <si>
    <t>Input (reductions must be expressed as -ve)</t>
  </si>
  <si>
    <t>8.2BL</t>
  </si>
  <si>
    <t>Reductions to restore sustainable abstraction</t>
  </si>
  <si>
    <t>sum(8.2BL sub components)</t>
  </si>
  <si>
    <t>8.2BL+</t>
  </si>
  <si>
    <t>Total for the zone</t>
  </si>
  <si>
    <t>Input (zero or negative number)</t>
  </si>
  <si>
    <t>8.3BL</t>
  </si>
  <si>
    <t>Total other changes to DO (specify, e.g. nitrates): None</t>
  </si>
  <si>
    <t>9BL</t>
  </si>
  <si>
    <t>Raw water losses, treatment works losses and operational use</t>
  </si>
  <si>
    <t>10BL</t>
  </si>
  <si>
    <t>Outage allowance</t>
  </si>
  <si>
    <t>Table 3: Baseline demand</t>
  </si>
  <si>
    <t>Decimal places</t>
  </si>
  <si>
    <t>Consumption</t>
  </si>
  <si>
    <t>19BL</t>
  </si>
  <si>
    <t>Water delivered measured non-household</t>
  </si>
  <si>
    <t>20BL</t>
  </si>
  <si>
    <t>Water delivered unmeasured non- household</t>
  </si>
  <si>
    <t>21BL</t>
  </si>
  <si>
    <t>Water delivered measured household</t>
  </si>
  <si>
    <t>22BL</t>
  </si>
  <si>
    <t>Water delivered unmeasured household</t>
  </si>
  <si>
    <t>23BL</t>
  </si>
  <si>
    <t>Measured Non Household - Consumption</t>
  </si>
  <si>
    <t>19BL-34BL</t>
  </si>
  <si>
    <t>24BL</t>
  </si>
  <si>
    <t>Unmeasured Non Household - Consumption</t>
  </si>
  <si>
    <t>20BL-35BL</t>
  </si>
  <si>
    <t>Measured Household - Consumption</t>
  </si>
  <si>
    <t>21BL-36BL</t>
  </si>
  <si>
    <t>Unmeasured Household - Consumption</t>
  </si>
  <si>
    <t>22BL-37BL</t>
  </si>
  <si>
    <t xml:space="preserve">27 - </t>
  </si>
  <si>
    <t>Percentage of consumption driven by climate change</t>
  </si>
  <si>
    <t>%</t>
  </si>
  <si>
    <t xml:space="preserve">28 - </t>
  </si>
  <si>
    <t>Volume of consumption driven by climate change</t>
  </si>
  <si>
    <t>PCC and consumption by component</t>
  </si>
  <si>
    <t>29BL</t>
  </si>
  <si>
    <t>Measured Household - PCC</t>
  </si>
  <si>
    <t>(25BL*1,000,000)/(51BL*1,000)</t>
  </si>
  <si>
    <t>l/h/d</t>
  </si>
  <si>
    <t>29.1BL</t>
  </si>
  <si>
    <t>Measured toilet flushing</t>
  </si>
  <si>
    <t>29.2BL</t>
  </si>
  <si>
    <t>Measured personal washing</t>
  </si>
  <si>
    <t>29.3BL</t>
  </si>
  <si>
    <t>Measured clothes washing</t>
  </si>
  <si>
    <t>29.4BL</t>
  </si>
  <si>
    <t>Measured dish washing</t>
  </si>
  <si>
    <t>29.5BL</t>
  </si>
  <si>
    <t>Measured miscellaneous internal use</t>
  </si>
  <si>
    <t>29.6BL</t>
  </si>
  <si>
    <t>Measured external use</t>
  </si>
  <si>
    <t>30BL</t>
  </si>
  <si>
    <t>Unmeasured Household - PCC</t>
  </si>
  <si>
    <t>(26BL*1,000,000)/(52BL*1,000)</t>
  </si>
  <si>
    <t>30.1BL</t>
  </si>
  <si>
    <t>Unmeasured toilet flushing</t>
  </si>
  <si>
    <t>30.2BL</t>
  </si>
  <si>
    <t>Unmeasured personal washing</t>
  </si>
  <si>
    <t>30.3BL</t>
  </si>
  <si>
    <t>Unmeasured clothes washing</t>
  </si>
  <si>
    <t>30.4BL</t>
  </si>
  <si>
    <t>Unmeasured dish washing</t>
  </si>
  <si>
    <t>30.5BL</t>
  </si>
  <si>
    <t>Unmeasured miscellaneous internal use</t>
  </si>
  <si>
    <t>30.6BL</t>
  </si>
  <si>
    <t>Unmeasured external use</t>
  </si>
  <si>
    <t>31BL</t>
  </si>
  <si>
    <t>Average Household - PCC</t>
  </si>
  <si>
    <t>((25BL+26BL)*1,000,000))/(51BL+52BL*1,000)</t>
  </si>
  <si>
    <t>32BL</t>
  </si>
  <si>
    <t>Water Taken Unbilled</t>
  </si>
  <si>
    <t>33BL</t>
  </si>
  <si>
    <t>Distribution System Operational Use</t>
  </si>
  <si>
    <t>Leakage</t>
  </si>
  <si>
    <t>34BL</t>
  </si>
  <si>
    <t>Measured Non Household - USPL</t>
  </si>
  <si>
    <t>35BL</t>
  </si>
  <si>
    <t>Unmeasured Non Household - USPL</t>
  </si>
  <si>
    <t>36BL</t>
  </si>
  <si>
    <t>Measured Household - USPL</t>
  </si>
  <si>
    <t>37BL</t>
  </si>
  <si>
    <t>Unmeasured Household - USPL</t>
  </si>
  <si>
    <t>38BL</t>
  </si>
  <si>
    <t>Void Properties - USPL</t>
  </si>
  <si>
    <t>39BL</t>
  </si>
  <si>
    <t>Distribution Losses</t>
  </si>
  <si>
    <t>Total Leakage</t>
  </si>
  <si>
    <t>sum(34BL:39BL)</t>
  </si>
  <si>
    <t>41BL</t>
  </si>
  <si>
    <t>(40BL*1,000,000)/(48BL*1,000)</t>
  </si>
  <si>
    <t>l/prop/d</t>
  </si>
  <si>
    <t>Customer: Properties</t>
  </si>
  <si>
    <t>42BL</t>
  </si>
  <si>
    <t>Measured non-households - properties</t>
  </si>
  <si>
    <t>Input (total, excluding voids)</t>
  </si>
  <si>
    <t>000's</t>
  </si>
  <si>
    <t>43BL</t>
  </si>
  <si>
    <t>Unmeasured non-households - properties</t>
  </si>
  <si>
    <t>44BL</t>
  </si>
  <si>
    <t>All void non-households - properties</t>
  </si>
  <si>
    <t>Input (voids in each year)</t>
  </si>
  <si>
    <t>45BL</t>
  </si>
  <si>
    <t>Total measured households - properties (excl void)</t>
  </si>
  <si>
    <t>Pre-plan year = input.
Forecast years = Previous year 45BL + sum(45.1BL:45.6BL)</t>
  </si>
  <si>
    <t>45.1BL</t>
  </si>
  <si>
    <t>New build properties - properties</t>
  </si>
  <si>
    <t>Input (new builds in each year)</t>
  </si>
  <si>
    <t>45.2BL</t>
  </si>
  <si>
    <t>Meter optants - properties</t>
  </si>
  <si>
    <t>Input (meter optants in each year)</t>
  </si>
  <si>
    <t>45.3BL</t>
  </si>
  <si>
    <t>Compulsory metering - properties</t>
  </si>
  <si>
    <t>Input (compulsory meters in each year)</t>
  </si>
  <si>
    <t>45.4BL</t>
  </si>
  <si>
    <t>Metering on change of occupancy - properties</t>
  </si>
  <si>
    <t>Input (change of occupancy meters in each year)</t>
  </si>
  <si>
    <t>45.5BL</t>
  </si>
  <si>
    <t>Selective metering  - properties</t>
  </si>
  <si>
    <t>Input (selective meters in each year)</t>
  </si>
  <si>
    <t>45.6BL</t>
  </si>
  <si>
    <t>Other changes to existing metering - properties</t>
  </si>
  <si>
    <t>Input (other changes to meters in each year)</t>
  </si>
  <si>
    <t>45.7BL</t>
  </si>
  <si>
    <t>Measured void households - properties</t>
  </si>
  <si>
    <t>46BL</t>
  </si>
  <si>
    <t>Unmeasured households - properties (excl void)</t>
  </si>
  <si>
    <t>Input (total)</t>
  </si>
  <si>
    <t>47BL</t>
  </si>
  <si>
    <t>Unmeasured void households - properties</t>
  </si>
  <si>
    <t>48BL</t>
  </si>
  <si>
    <t>Total Resource Zone Properties (incl voids)</t>
  </si>
  <si>
    <t>SUM(42BL:45BL)+45.7BL+46BL+47BL</t>
  </si>
  <si>
    <t>Customer: Population</t>
  </si>
  <si>
    <t>49BL</t>
  </si>
  <si>
    <t>Measured Non Household - Population</t>
  </si>
  <si>
    <t>50BL</t>
  </si>
  <si>
    <t>Unmeasured Non Household - Population</t>
  </si>
  <si>
    <t>51BL</t>
  </si>
  <si>
    <t>Measured Household - Population</t>
  </si>
  <si>
    <t>52BL</t>
  </si>
  <si>
    <t>Unmeasured Household - Population</t>
  </si>
  <si>
    <t>53BL</t>
  </si>
  <si>
    <t>Total Resource Zone Population</t>
  </si>
  <si>
    <t>Sum(49BL:52BL)</t>
  </si>
  <si>
    <t>Occupancy</t>
  </si>
  <si>
    <t>54BL</t>
  </si>
  <si>
    <t>Measured Household - Occupancy Rate (average) (excl voids)</t>
  </si>
  <si>
    <t>51BL/45BL</t>
  </si>
  <si>
    <t>h/prop</t>
  </si>
  <si>
    <t>55BL</t>
  </si>
  <si>
    <t>Unmeasured Household - Occupancy Rate</t>
  </si>
  <si>
    <t>52BL/46BL</t>
  </si>
  <si>
    <t>Metering</t>
  </si>
  <si>
    <t>56BL</t>
  </si>
  <si>
    <t>Total Household Metering penetration (excl. voids)</t>
  </si>
  <si>
    <t>45BL/45BL+46BL</t>
  </si>
  <si>
    <t>57BL</t>
  </si>
  <si>
    <t>Total Household Metering penetration (incl. voids)</t>
  </si>
  <si>
    <t>45BL/(45BL+45.7BL+46BL+47BL)</t>
  </si>
  <si>
    <t>Table 4: Baseline supply demand balance</t>
  </si>
  <si>
    <t>SDB</t>
  </si>
  <si>
    <t>11BL</t>
  </si>
  <si>
    <t>Distribution input</t>
  </si>
  <si>
    <t>19BL+20BL+21BL+22BL+32BL+33BL+38BL+39BL</t>
  </si>
  <si>
    <t>12BL</t>
  </si>
  <si>
    <t>Water Available For Use (own sources)</t>
  </si>
  <si>
    <t>(7BL+8BL)-(9BL+10BL)</t>
  </si>
  <si>
    <t>Total Water Available For Use</t>
  </si>
  <si>
    <t>12BL+(2BL+3BL)-(5BL+6BL)</t>
  </si>
  <si>
    <t>14BL</t>
  </si>
  <si>
    <t>Target headroom (climate change component)</t>
  </si>
  <si>
    <t>15BL</t>
  </si>
  <si>
    <t>Target headroom (All other components)</t>
  </si>
  <si>
    <t>Target Headroom</t>
  </si>
  <si>
    <t>14BL+15BL</t>
  </si>
  <si>
    <t>Available Headroom</t>
  </si>
  <si>
    <t>13BL-11BL</t>
  </si>
  <si>
    <t>18BL</t>
  </si>
  <si>
    <t>Supply Demand Balance</t>
  </si>
  <si>
    <t>17BL-16BL</t>
  </si>
  <si>
    <t>Table 5: Feasible options detailed costs</t>
  </si>
  <si>
    <t>ENTER DISCOUNT RATE %</t>
  </si>
  <si>
    <t>Detail the gains in WAFU / savings in demand, and the costs of feasible options under capacity use scenario</t>
  </si>
  <si>
    <t>ENTER DISCOUNT PERIOD (YRS)</t>
  </si>
  <si>
    <t>Note: If option costs are required from beyond year 80 then the NPV calculation formula must be amended manually to cover the extended period</t>
  </si>
  <si>
    <t>Option name</t>
  </si>
  <si>
    <t>Option reference no.</t>
  </si>
  <si>
    <t>Type of option</t>
  </si>
  <si>
    <t>Preferred Option (Y/N)</t>
  </si>
  <si>
    <t>Earliest potential option start date (Year)</t>
  </si>
  <si>
    <t>Costs based on capacity</t>
  </si>
  <si>
    <t>WAFU on full implementation (Ml/d)</t>
  </si>
  <si>
    <t>NPV of WAFU
(Ml)</t>
  </si>
  <si>
    <t>CAPEX NPV
(£000)</t>
  </si>
  <si>
    <t>OPEX NPV
(£000)</t>
  </si>
  <si>
    <t>NPV of opex savings
(£000)</t>
  </si>
  <si>
    <t>NPV of carbon (£000)</t>
  </si>
  <si>
    <t>Social &amp; Env. NPV
(£000)</t>
  </si>
  <si>
    <t>TOTAL NPV
(£000)</t>
  </si>
  <si>
    <t>AIC
(p/m3)</t>
  </si>
  <si>
    <t>AISC
(p/m3)</t>
  </si>
  <si>
    <t>Scope confidence (score 1 to 5)</t>
  </si>
  <si>
    <t>Cost confidence (score 1 to 5)</t>
  </si>
  <si>
    <t>Cost component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</si>
  <si>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</si>
  <si>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</si>
  <si>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</si>
  <si>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</si>
  <si>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</si>
  <si>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</si>
  <si>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</si>
  <si>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</si>
  <si>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</si>
  <si>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</si>
  <si>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</si>
  <si>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</si>
  <si>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</si>
  <si>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</si>
  <si>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</si>
  <si>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</si>
  <si>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</si>
  <si>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</si>
  <si>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</si>
  <si>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</si>
  <si>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</si>
  <si>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</si>
  <si>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</si>
  <si>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</si>
  <si>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</si>
  <si>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</si>
  <si>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</si>
  <si>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</si>
  <si>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</si>
  <si>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</si>
  <si>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</si>
  <si>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</si>
  <si>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</si>
  <si>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</si>
  <si>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</si>
  <si>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</si>
  <si>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</si>
  <si>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</si>
  <si>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</si>
  <si>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</si>
  <si>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</si>
  <si>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</si>
  <si>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</si>
  <si>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</si>
  <si>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</si>
  <si>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</si>
  <si>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</si>
  <si>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</si>
  <si>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</si>
  <si>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</si>
  <si>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Year 51</t>
  </si>
  <si>
    <t>Year 52</t>
  </si>
  <si>
    <t>Year 53</t>
  </si>
  <si>
    <t>Year 54</t>
  </si>
  <si>
    <t>Year 55</t>
  </si>
  <si>
    <t>Year 56</t>
  </si>
  <si>
    <t>Year 57</t>
  </si>
  <si>
    <t>Year 58</t>
  </si>
  <si>
    <t>Year 59</t>
  </si>
  <si>
    <t>Year 60</t>
  </si>
  <si>
    <t>Year 61</t>
  </si>
  <si>
    <t>Year 62</t>
  </si>
  <si>
    <t>Year 63</t>
  </si>
  <si>
    <t>Year 64</t>
  </si>
  <si>
    <t>Year 65</t>
  </si>
  <si>
    <t>Year 66</t>
  </si>
  <si>
    <t>Year 67</t>
  </si>
  <si>
    <t>Year 68</t>
  </si>
  <si>
    <t>Year 69</t>
  </si>
  <si>
    <t>Year 70</t>
  </si>
  <si>
    <t>Year 71</t>
  </si>
  <si>
    <t>Year 72</t>
  </si>
  <si>
    <t>Year 73</t>
  </si>
  <si>
    <t>Year 74</t>
  </si>
  <si>
    <t>Year 75</t>
  </si>
  <si>
    <t>Year 76</t>
  </si>
  <si>
    <t>Year 77</t>
  </si>
  <si>
    <t>Year 78</t>
  </si>
  <si>
    <t>Year 79</t>
  </si>
  <si>
    <t>Year 80</t>
  </si>
  <si>
    <t>Year 81</t>
  </si>
  <si>
    <t>Year 82</t>
  </si>
  <si>
    <t>Year 83</t>
  </si>
  <si>
    <t>Year 84</t>
  </si>
  <si>
    <t>Year 85</t>
  </si>
  <si>
    <t>Year 86</t>
  </si>
  <si>
    <t>Year 87</t>
  </si>
  <si>
    <t>Year 88</t>
  </si>
  <si>
    <t>Year 89</t>
  </si>
  <si>
    <t>Year 90</t>
  </si>
  <si>
    <t>Year 91</t>
  </si>
  <si>
    <t>Year 92</t>
  </si>
  <si>
    <t>Year 93</t>
  </si>
  <si>
    <t>Year 94</t>
  </si>
  <si>
    <t>Year 95</t>
  </si>
  <si>
    <t>Year 96</t>
  </si>
  <si>
    <t>Year 97</t>
  </si>
  <si>
    <t>Year 98</t>
  </si>
  <si>
    <t>Year 99</t>
  </si>
  <si>
    <t>Year 100</t>
  </si>
  <si>
    <t>Year 101</t>
  </si>
  <si>
    <t>Year 102</t>
  </si>
  <si>
    <t>Year 103</t>
  </si>
  <si>
    <t>Year 104</t>
  </si>
  <si>
    <t>58a</t>
  </si>
  <si>
    <t>RESOURCE SIDE</t>
  </si>
  <si>
    <t>58.1a</t>
  </si>
  <si>
    <t>Options to increase raw water abstractions</t>
  </si>
  <si>
    <t>Total Mld for SDB component</t>
  </si>
  <si>
    <t>58.1x</t>
  </si>
  <si>
    <t>Mains repair</t>
  </si>
  <si>
    <t>Capacity</t>
  </si>
  <si>
    <t>Gains in WAFU / Savings in demand</t>
  </si>
  <si>
    <t>Fixed capex</t>
  </si>
  <si>
    <t>£000s</t>
  </si>
  <si>
    <t>Variable capex</t>
  </si>
  <si>
    <t>Fixed opex</t>
  </si>
  <si>
    <t>Variable opex</t>
  </si>
  <si>
    <t>Opex savings</t>
  </si>
  <si>
    <t>Fixed env &amp; social</t>
  </si>
  <si>
    <t>Variable env &amp; social</t>
  </si>
  <si>
    <t>Fixed carbon costs</t>
  </si>
  <si>
    <t>Variable carbon costs</t>
  </si>
  <si>
    <t>Customer willingness to pay</t>
  </si>
  <si>
    <t>Sum of above (excl WAFU)</t>
  </si>
  <si>
    <t>58.2a</t>
  </si>
  <si>
    <t>Options to increase raw imports</t>
  </si>
  <si>
    <t>58.3a</t>
  </si>
  <si>
    <t>Options to increase potable imports</t>
  </si>
  <si>
    <t>58.4a</t>
  </si>
  <si>
    <t xml:space="preserve">Options to reduce raw water losses and operational use </t>
  </si>
  <si>
    <t>58.5a</t>
  </si>
  <si>
    <t>Options to reduce raw water exports</t>
  </si>
  <si>
    <t>58.6a</t>
  </si>
  <si>
    <t>Options to reduce potable water exports</t>
  </si>
  <si>
    <t>58.7a</t>
  </si>
  <si>
    <t>Other options to increase Deployable Output</t>
  </si>
  <si>
    <t>59a</t>
  </si>
  <si>
    <t xml:space="preserve">DISTRIBUTION SIDE </t>
  </si>
  <si>
    <t>59.1a</t>
  </si>
  <si>
    <t>Options to reduce Distribution Losses</t>
  </si>
  <si>
    <t>59.2a</t>
  </si>
  <si>
    <t>Options to reduce Distribution System Operating Use (DSOU) losses</t>
  </si>
  <si>
    <t>60a</t>
  </si>
  <si>
    <t xml:space="preserve">PRODUCTION SIDE </t>
  </si>
  <si>
    <t>60.1a</t>
  </si>
  <si>
    <t>Options to reduce treatment works losses</t>
  </si>
  <si>
    <t>60.2a</t>
  </si>
  <si>
    <t>Options to reduce outage</t>
  </si>
  <si>
    <t>61a</t>
  </si>
  <si>
    <t>CUSTOMER SIDE</t>
  </si>
  <si>
    <t>61.1a</t>
  </si>
  <si>
    <t>Options to change volume delivered to measured households</t>
  </si>
  <si>
    <t>61.2a</t>
  </si>
  <si>
    <t>Options to change volume delivered to unmeasured households</t>
  </si>
  <si>
    <t>61.3a</t>
  </si>
  <si>
    <t>Options to change volume delivered to measured non households</t>
  </si>
  <si>
    <t>61.4a</t>
  </si>
  <si>
    <t>Options to change volume delivered to unmeasured non households</t>
  </si>
  <si>
    <t>61.5a</t>
  </si>
  <si>
    <t>Options to reduce water taken unbilled</t>
  </si>
  <si>
    <t>61.6a</t>
  </si>
  <si>
    <t>Options impacting on measured Non Household - USPL</t>
  </si>
  <si>
    <t>61.7a</t>
  </si>
  <si>
    <t>Options impacting on unmeasured Non Household - USPL</t>
  </si>
  <si>
    <t>61.8a</t>
  </si>
  <si>
    <t>Options impacting on measured Household - USPL</t>
  </si>
  <si>
    <t>61.9a</t>
  </si>
  <si>
    <t>Options impacting on unmeasured Household - USPL</t>
  </si>
  <si>
    <t>61.10a</t>
  </si>
  <si>
    <t>Options impacting on Void properties - USPL</t>
  </si>
  <si>
    <t>RZCOSTSHERE</t>
  </si>
  <si>
    <t>Start dates</t>
  </si>
  <si>
    <t>Option Categories</t>
  </si>
  <si>
    <t>Aquifer recharge</t>
  </si>
  <si>
    <t>Bulk supply</t>
  </si>
  <si>
    <t>Conjunctive use</t>
  </si>
  <si>
    <t>Desalination</t>
  </si>
  <si>
    <t>Effluent reuse</t>
  </si>
  <si>
    <t>GW enhancement</t>
  </si>
  <si>
    <t>GW new</t>
  </si>
  <si>
    <t>Reservoir enlargement</t>
  </si>
  <si>
    <t>New reservoir</t>
  </si>
  <si>
    <t>2029-30</t>
  </si>
  <si>
    <t>SW enhancement</t>
  </si>
  <si>
    <t>2030-31</t>
  </si>
  <si>
    <t>SW new</t>
  </si>
  <si>
    <t>2031-32</t>
  </si>
  <si>
    <t>Active leakage management</t>
  </si>
  <si>
    <t>Mains replacement (not trunk mains)</t>
  </si>
  <si>
    <t>Pressure management</t>
  </si>
  <si>
    <t>Other leakage control</t>
  </si>
  <si>
    <t>Trunk mains renewal</t>
  </si>
  <si>
    <t>Pumps</t>
  </si>
  <si>
    <t>Service reservoir</t>
  </si>
  <si>
    <t>Water treatment works loss recovery</t>
  </si>
  <si>
    <t>Water treatment works capacity increase</t>
  </si>
  <si>
    <t>Cistern displacement device</t>
  </si>
  <si>
    <t>Household water audit</t>
  </si>
  <si>
    <t>Commercial water audit</t>
  </si>
  <si>
    <t>Customer education / awareness</t>
  </si>
  <si>
    <t>Other water efficiency</t>
  </si>
  <si>
    <t>Metering optants</t>
  </si>
  <si>
    <t>Metering change of occupancy</t>
  </si>
  <si>
    <t>Metering compulsory</t>
  </si>
  <si>
    <t>Metering other selective</t>
  </si>
  <si>
    <t>Supply pipe repairs / replacement</t>
  </si>
  <si>
    <t>Outdoor water efficiency devices</t>
  </si>
  <si>
    <t>Retrofitting indoor water efficiency devices</t>
  </si>
  <si>
    <t>Alternative tariffs</t>
  </si>
  <si>
    <t>Collaborative R&amp;D</t>
  </si>
  <si>
    <t>Table 6: Preferred list of water management options</t>
  </si>
  <si>
    <t>DRY YEAR PLANNED GAINS IN WAFU OR SAVINGS IN DEMAND (Ml/d) - TO BE COMPLETED FOR ALL PREFERRED OPTIONS 
(WAFU gains for each year are individual year gains and not cumulative gains)</t>
  </si>
  <si>
    <t>Row Ref</t>
  </si>
  <si>
    <t>Option Name  
[Insert / delete non-numbered lines to suit]</t>
  </si>
  <si>
    <t>Option Reference No.</t>
  </si>
  <si>
    <t>Resource Management</t>
  </si>
  <si>
    <t>Increase raw water abstractions</t>
  </si>
  <si>
    <t>(insert row above)</t>
  </si>
  <si>
    <t>Raw water imports</t>
  </si>
  <si>
    <t>Potable water Imports (input reductions as -ve)</t>
  </si>
  <si>
    <t>Reduce raw water losses and operational use 
(input as -ve)</t>
  </si>
  <si>
    <t>Reduced raw water export (including non potable supplies)</t>
  </si>
  <si>
    <t>Reduce raw water exports  (input as -ve)</t>
  </si>
  <si>
    <t>Reduce non potable supplies (input as -ve)</t>
  </si>
  <si>
    <t>Reduce potable water exports (input as -ve)</t>
  </si>
  <si>
    <t>Other options to increase deployable output</t>
  </si>
  <si>
    <t>Distribution Side Management</t>
  </si>
  <si>
    <t>Reduce distribution losses  (input as -ve)</t>
  </si>
  <si>
    <t>Reduce distribution system operational use (DSOU)  (input as -ve)</t>
  </si>
  <si>
    <t>Production Side Management, Specify Below....</t>
  </si>
  <si>
    <t>Reduce treatment works losses (input as -ve)</t>
  </si>
  <si>
    <t>Reduce outages (input as -ve)</t>
  </si>
  <si>
    <t>Customer Side Management</t>
  </si>
  <si>
    <t>Change volume delivered to measured non households 
(input reductions as -ve)</t>
  </si>
  <si>
    <t>Change volume delivered to unmeasured non households
(input reductions as -ve)</t>
  </si>
  <si>
    <t>Change volume delivered to measured households
(input reductions as -ve)</t>
  </si>
  <si>
    <t>Change volume delivered to unmeasured households
(input reductions as -ve)</t>
  </si>
  <si>
    <t>Options to reduce water taken unbilled (input as -ve)</t>
  </si>
  <si>
    <t>Options impacting on measured Non Household - USPL
(input reductions as -ve)</t>
  </si>
  <si>
    <t>l/pr</t>
  </si>
  <si>
    <t>Options impacting on unmeasured Non Household - USPL
(input reductions as -ve)</t>
  </si>
  <si>
    <t>Options impacting on measured Household - USPL
(input reductions as -ve)</t>
  </si>
  <si>
    <t>Options impacting on unmeasured Household - USPL
(input reductions as -ve)</t>
  </si>
  <si>
    <t>Options impacting on Void properties - USPL
(input reductions as -ve)</t>
  </si>
  <si>
    <t>Table 7: Final planning water supply</t>
  </si>
  <si>
    <t>1FP</t>
  </si>
  <si>
    <t>Raw Water Abstracted</t>
  </si>
  <si>
    <t>1BL+ (6. Preferred scenario ref 58.1)</t>
  </si>
  <si>
    <t>2FP</t>
  </si>
  <si>
    <t xml:space="preserve">Raw Water Imported </t>
  </si>
  <si>
    <t>2BL+ (6. Preferred scenario ref 58.2)</t>
  </si>
  <si>
    <t>3FP</t>
  </si>
  <si>
    <t>Potable Water Imported</t>
  </si>
  <si>
    <t>3BL+ (6. Preferred scenario ref 58.3)</t>
  </si>
  <si>
    <t>Resource (and process) losses</t>
  </si>
  <si>
    <t>5FP</t>
  </si>
  <si>
    <t>Raw Water Exported (raw exports and non potable uses)</t>
  </si>
  <si>
    <t>5BL+ (6. Preferred scenario ref 58.5)</t>
  </si>
  <si>
    <t>6FP</t>
  </si>
  <si>
    <t>Potable Water Exported</t>
  </si>
  <si>
    <t>6BL+ (6. Preferred scenario ref 58.6)</t>
  </si>
  <si>
    <t>-</t>
  </si>
  <si>
    <t>7FP</t>
  </si>
  <si>
    <t>Deployable Output</t>
  </si>
  <si>
    <t>7BL+ 8BL+ (6. Preferred scenario ref 58.7)</t>
  </si>
  <si>
    <t>9FP</t>
  </si>
  <si>
    <t>9BL+ (6. Preferred scenario ref 60.1)</t>
  </si>
  <si>
    <t>10FP</t>
  </si>
  <si>
    <t>10BL+ (6. Preferred scenario ref 60.2)</t>
  </si>
  <si>
    <t>Table 8: Final planning water demand</t>
  </si>
  <si>
    <t>Derivation / Impact of preferred options</t>
  </si>
  <si>
    <t>19FP</t>
  </si>
  <si>
    <t>Water Delivered Measured Non Household</t>
  </si>
  <si>
    <t>Calculated BL+Preferred options</t>
  </si>
  <si>
    <t>20FP</t>
  </si>
  <si>
    <t>Water Delivered Unmeasured Non Household</t>
  </si>
  <si>
    <t>21FP</t>
  </si>
  <si>
    <t>Water Delivered Measured Household</t>
  </si>
  <si>
    <t>22FP</t>
  </si>
  <si>
    <t>Water Delivered Unmeasured Household</t>
  </si>
  <si>
    <t>23FP</t>
  </si>
  <si>
    <t>19FP-34FP</t>
  </si>
  <si>
    <t>24FP</t>
  </si>
  <si>
    <t>20FP-35FP</t>
  </si>
  <si>
    <t>21FP-36FP</t>
  </si>
  <si>
    <t>22FP-37FP</t>
  </si>
  <si>
    <t>27 -</t>
  </si>
  <si>
    <t>n/a in FP</t>
  </si>
  <si>
    <t xml:space="preserve"> -  </t>
  </si>
  <si>
    <t>28 -</t>
  </si>
  <si>
    <t>29FP</t>
  </si>
  <si>
    <t>(25FP*1,000,000)/(51FP*1,000)</t>
  </si>
  <si>
    <t>29.1FP</t>
  </si>
  <si>
    <t>Input brief explanation here</t>
  </si>
  <si>
    <t>29.2FP</t>
  </si>
  <si>
    <t>29.3FP</t>
  </si>
  <si>
    <t>29.4FP</t>
  </si>
  <si>
    <t>29.5FP</t>
  </si>
  <si>
    <t>29.6FP</t>
  </si>
  <si>
    <t>30FP</t>
  </si>
  <si>
    <t>(26FP*1,000,000)/(52FP*1,000)</t>
  </si>
  <si>
    <t>30.1FP</t>
  </si>
  <si>
    <t>30.2FP</t>
  </si>
  <si>
    <t>30.3FP</t>
  </si>
  <si>
    <t>30.4FP</t>
  </si>
  <si>
    <t>30.5FP</t>
  </si>
  <si>
    <t>30.6FP</t>
  </si>
  <si>
    <t>31FP</t>
  </si>
  <si>
    <t>((25FP+26FP)*1,000,000))/(51FP+52FP*1,000)</t>
  </si>
  <si>
    <t>32FP</t>
  </si>
  <si>
    <t>33FP</t>
  </si>
  <si>
    <t>34FP</t>
  </si>
  <si>
    <t>35FP</t>
  </si>
  <si>
    <t>36FP</t>
  </si>
  <si>
    <t>37FP</t>
  </si>
  <si>
    <t>38FP</t>
  </si>
  <si>
    <t>39FP</t>
  </si>
  <si>
    <t>Sum(34FP:39FP)</t>
  </si>
  <si>
    <t>41FP</t>
  </si>
  <si>
    <t>(40FP*1,000,000)/(48FP*1,000)</t>
  </si>
  <si>
    <t>42FP</t>
  </si>
  <si>
    <t>Measured Non Household - Properties</t>
  </si>
  <si>
    <t>43FP</t>
  </si>
  <si>
    <t>Unmeasured Non Household - Properties</t>
  </si>
  <si>
    <t>44FP</t>
  </si>
  <si>
    <t>45FP</t>
  </si>
  <si>
    <t>Measured Household - Properties (excl voids)</t>
  </si>
  <si>
    <t>Pre-plan year = input.
Forecast years = Previous year 45FP + sum(45.1FP:45.6FP)</t>
  </si>
  <si>
    <t>45.1FP</t>
  </si>
  <si>
    <t>New properties</t>
  </si>
  <si>
    <t>45.2FP</t>
  </si>
  <si>
    <t>45.3FP</t>
  </si>
  <si>
    <t>45.4FP</t>
  </si>
  <si>
    <t>45.5FP</t>
  </si>
  <si>
    <t>Selective metering properties</t>
  </si>
  <si>
    <t>45.6FP</t>
  </si>
  <si>
    <t>45.7FP</t>
  </si>
  <si>
    <t>46FP</t>
  </si>
  <si>
    <t>47FP</t>
  </si>
  <si>
    <t>48FP</t>
  </si>
  <si>
    <t>SUM(42FP:45FP)+45.7FP+46FP+47FP</t>
  </si>
  <si>
    <t>49FP</t>
  </si>
  <si>
    <t>50FP</t>
  </si>
  <si>
    <t>51FP</t>
  </si>
  <si>
    <t>52FP</t>
  </si>
  <si>
    <t>53FP</t>
  </si>
  <si>
    <t>49FP+Sum(50FP:52FP)</t>
  </si>
  <si>
    <t>54FP</t>
  </si>
  <si>
    <t>51FP/45FP</t>
  </si>
  <si>
    <t>55FP</t>
  </si>
  <si>
    <t>56FP</t>
  </si>
  <si>
    <t>45FP/45FP+46FP</t>
  </si>
  <si>
    <t>57FP</t>
  </si>
  <si>
    <t>45FP/(45FP+45.7FP+46FP+47FP)</t>
  </si>
  <si>
    <t>Table 9: Final planning water supply</t>
  </si>
  <si>
    <t>11FP</t>
  </si>
  <si>
    <t>Distribution Input</t>
  </si>
  <si>
    <t>19FP+20FP+21FP+22FP+32FP+33FP+38FP+39FP</t>
  </si>
  <si>
    <t>12FP</t>
  </si>
  <si>
    <t>7FP-(4FP+9FP+10FP)</t>
  </si>
  <si>
    <t>12FP+(2FP+3FP)-(5FP+6FP)</t>
  </si>
  <si>
    <t>14FP</t>
  </si>
  <si>
    <t>15FP</t>
  </si>
  <si>
    <t>14FP+15FP</t>
  </si>
  <si>
    <t>13FP-11FP</t>
  </si>
  <si>
    <t>18FP</t>
  </si>
  <si>
    <t>17FP-16FP</t>
  </si>
  <si>
    <t>Table 10: Drought plan links and Deployable Output Overview</t>
  </si>
  <si>
    <t>10.1 Planning scenarios</t>
  </si>
  <si>
    <t>10.2 Water resources management plan</t>
  </si>
  <si>
    <t>10.3 Drought plan</t>
  </si>
  <si>
    <t>10.4 Demand</t>
  </si>
  <si>
    <t>Drought Scenarios</t>
  </si>
  <si>
    <t>Drought
Description</t>
  </si>
  <si>
    <t>Drought Severity</t>
  </si>
  <si>
    <t>Plan in which scenario is used (highlights overlaps)</t>
  </si>
  <si>
    <t>Unrestricted Demand</t>
  </si>
  <si>
    <t>Restricted Demand</t>
  </si>
  <si>
    <t>WRMP</t>
  </si>
  <si>
    <t>Drought
Plan</t>
  </si>
  <si>
    <t>Description</t>
  </si>
  <si>
    <t>Marginal
Benefit (Ml/d)</t>
  </si>
  <si>
    <t>DO (Ml/d)</t>
  </si>
  <si>
    <t>Historic Droughts</t>
  </si>
  <si>
    <t>Y</t>
  </si>
  <si>
    <t>1% chance in any given year</t>
  </si>
  <si>
    <t>Additional Drought Scenarios</t>
  </si>
  <si>
    <t>Severe Drought</t>
  </si>
  <si>
    <t>Extreme Drought</t>
  </si>
  <si>
    <t>Reported DO for WRMP tables highlighted in yellow</t>
  </si>
  <si>
    <t>10.5 Summary report</t>
  </si>
  <si>
    <t>WRMP DO Overview</t>
  </si>
  <si>
    <t>Drought Plan Overview</t>
  </si>
  <si>
    <t>Impact on Supply Demand</t>
  </si>
  <si>
    <t>Demands</t>
  </si>
  <si>
    <t>Data validation: Cell D20</t>
  </si>
  <si>
    <t>Dry Year Annual Average</t>
  </si>
  <si>
    <t>Dry Year Critical Period</t>
  </si>
  <si>
    <t>Dry Year Annual Average - benchmarking data</t>
  </si>
  <si>
    <t>Dry Year Critical Period - benchmarking data</t>
  </si>
  <si>
    <t>Drought Supply Measures and Demand Restrictions Further Details</t>
  </si>
  <si>
    <t>WRMP
Additional Yield from Drought Supply Measures (eg drought permits or orders)</t>
  </si>
  <si>
    <t>Drought Plan
Additional Yield from Further Supply Measures (eg drought permits or orders)</t>
  </si>
  <si>
    <t>WRMP DO
 Levels of Service</t>
  </si>
  <si>
    <t>WRMP
Impact on DO of drought plan Demand Restrictions (eg TUBs)</t>
  </si>
  <si>
    <t>Drought Plan
Impact on DO of Further Demand Restrictions (eg TUBs)</t>
  </si>
  <si>
    <t>WRMP
DO of Sources
 (not including drought measures)</t>
  </si>
  <si>
    <t>Fixed and Variable costs, Net Present Value, AIC and AISC of all feasible options (confidential)</t>
  </si>
  <si>
    <t>Financing costs</t>
  </si>
  <si>
    <t>v12 - May 2017</t>
  </si>
  <si>
    <t>1920-2016</t>
  </si>
  <si>
    <t>entire period of record</t>
  </si>
  <si>
    <t xml:space="preserve">Deployable output constrained by WTW capacity.
The zone is mainly supplied by a run of river, with abstraction far less than that available in the river throughout.
Critical Year is 1976
Drought severity calculated by analysis of minimum monthly flows, and generation of synthetic flows by simple factoring.
</t>
  </si>
  <si>
    <t>No restrictions</t>
  </si>
  <si>
    <t>Scenarios calculated by factoring 1976 drought.</t>
  </si>
  <si>
    <t>Demand assumed at deployable output WTW max.</t>
  </si>
  <si>
    <t>2015-16</t>
  </si>
  <si>
    <t>East SWZ</t>
  </si>
  <si>
    <t>Yorkshire Water</t>
  </si>
  <si>
    <t>TUBs no more than 1 in 25 years</t>
  </si>
  <si>
    <t>Granville Davies</t>
  </si>
  <si>
    <t>This small zone has very limited storage and we do not anticipate drought orders here, although when we advertise temporary use bans for our Grid SWZ we would advertise in this area also.</t>
  </si>
  <si>
    <t>N</t>
  </si>
  <si>
    <t>Our deployable output in this zone is greater than demand, so demand restrictions will not affect modelled deployable output.</t>
  </si>
  <si>
    <t>Table 1. Baseline Licences</t>
  </si>
  <si>
    <t>Data not published on the grounds of national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</si>
</sst>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yy"/>
    <numFmt numFmtId="165" formatCode="0.0"/>
    <numFmt numFmtId="166" formatCode="0.000"/>
    <numFmt numFmtId="167" formatCode="yyyy/yy"/>
    <numFmt numFmtId="168" formatCode="#,##0.0"/>
    <numFmt numFmtId="169" formatCode="0.0%"/>
  </numFmts>
  <fonts count="59" x14ac:knownFonts="1">
    <font>
      <sz val="12"/>
      <color theme="1"/>
      <name val="Arial"/>
      <family val="2"/>
    </font>
    <font>
      <sz val="10"/>
      <name val="Arial"/>
      <family val="2"/>
    </font>
    <font>
      <b/>
      <sz val="20"/>
      <name val="Arial"/>
      <family val="2"/>
    </font>
    <font>
      <sz val="12"/>
      <name val="Arial"/>
      <family val="2"/>
    </font>
    <font>
      <u/>
      <sz val="10"/>
      <color indexed="12"/>
      <name val="Arial"/>
      <family val="2"/>
    </font>
    <font>
      <u/>
      <sz val="12"/>
      <color indexed="12"/>
      <name val="Arial"/>
      <family val="2"/>
    </font>
    <font>
      <b/>
      <sz val="12"/>
      <color indexed="12"/>
      <name val="Arial"/>
      <family val="2"/>
    </font>
    <font>
      <b/>
      <sz val="12"/>
      <name val="Arial"/>
      <family val="2"/>
    </font>
    <font>
      <sz val="11"/>
      <name val="Arial"/>
      <family val="2"/>
    </font>
    <font>
      <sz val="12"/>
      <color indexed="47"/>
      <name val="Arial"/>
      <family val="2"/>
    </font>
    <font>
      <sz val="12"/>
      <color indexed="9"/>
      <name val="Arial"/>
      <family val="2"/>
    </font>
    <font>
      <sz val="10"/>
      <name val="Arial"/>
      <family val="2"/>
    </font>
    <font>
      <b/>
      <sz val="8"/>
      <name val="Arial"/>
      <family val="2"/>
    </font>
    <font>
      <sz val="10"/>
      <color indexed="47"/>
      <name val="Arial"/>
      <family val="2"/>
    </font>
    <font>
      <sz val="14"/>
      <name val="Arial"/>
      <family val="2"/>
    </font>
    <font>
      <sz val="10"/>
      <color indexed="10"/>
      <name val="Arial"/>
      <family val="2"/>
    </font>
    <font>
      <b/>
      <sz val="14"/>
      <name val="Arial"/>
      <family val="2"/>
    </font>
    <font>
      <b/>
      <sz val="10"/>
      <color indexed="55"/>
      <name val="Arial"/>
      <family val="2"/>
    </font>
    <font>
      <b/>
      <sz val="10"/>
      <color indexed="23"/>
      <name val="Arial"/>
      <family val="2"/>
    </font>
    <font>
      <b/>
      <sz val="10"/>
      <color indexed="10"/>
      <name val="Arial"/>
      <family val="2"/>
    </font>
    <font>
      <sz val="10"/>
      <color indexed="23"/>
      <name val="Arial"/>
      <family val="2"/>
    </font>
    <font>
      <sz val="10"/>
      <color indexed="55"/>
      <name val="Arial"/>
      <family val="2"/>
    </font>
    <font>
      <sz val="10.5"/>
      <color indexed="10"/>
      <name val="Arial"/>
      <family val="2"/>
    </font>
    <font>
      <sz val="10.5"/>
      <name val="Arial"/>
      <family val="2"/>
    </font>
    <font>
      <b/>
      <sz val="11"/>
      <name val="Arial"/>
      <family val="2"/>
    </font>
    <font>
      <sz val="11"/>
      <color indexed="10"/>
      <name val="Arial"/>
      <family val="2"/>
    </font>
    <font>
      <b/>
      <sz val="10"/>
      <name val="Arial"/>
      <family val="2"/>
    </font>
    <font>
      <b/>
      <sz val="11"/>
      <color indexed="10"/>
      <name val="Arial"/>
      <family val="2"/>
    </font>
    <font>
      <sz val="12"/>
      <color indexed="10"/>
      <name val="Arial"/>
      <family val="2"/>
    </font>
    <font>
      <sz val="10"/>
      <color indexed="9"/>
      <name val="Arial"/>
      <family val="2"/>
    </font>
    <font>
      <b/>
      <sz val="14"/>
      <color indexed="10"/>
      <name val="Arial"/>
      <family val="2"/>
    </font>
    <font>
      <b/>
      <sz val="11"/>
      <color indexed="9"/>
      <name val="Arial"/>
      <family val="2"/>
    </font>
    <font>
      <sz val="11"/>
      <color indexed="9"/>
      <name val="Arial"/>
      <family val="2"/>
    </font>
    <font>
      <b/>
      <sz val="12"/>
      <color indexed="9"/>
      <name val="Arial"/>
      <family val="2"/>
    </font>
    <font>
      <b/>
      <sz val="12"/>
      <color indexed="10"/>
      <name val="Arial"/>
      <family val="2"/>
    </font>
    <font>
      <b/>
      <sz val="12"/>
      <color indexed="23"/>
      <name val="Arial"/>
      <family val="2"/>
    </font>
    <font>
      <b/>
      <sz val="10"/>
      <color indexed="9"/>
      <name val="Arial"/>
      <family val="2"/>
    </font>
    <font>
      <sz val="14"/>
      <color indexed="10"/>
      <name val="Arial"/>
      <family val="2"/>
    </font>
    <font>
      <b/>
      <sz val="14"/>
      <color indexed="23"/>
      <name val="Arial"/>
      <family val="2"/>
    </font>
    <font>
      <sz val="10"/>
      <color indexed="22"/>
      <name val="Arial"/>
      <family val="2"/>
    </font>
    <font>
      <sz val="11"/>
      <color indexed="55"/>
      <name val="Arial"/>
      <family val="2"/>
    </font>
    <font>
      <i/>
      <sz val="10"/>
      <name val="Arial"/>
      <family val="2"/>
    </font>
    <font>
      <b/>
      <sz val="12"/>
      <color rgb="FF000000"/>
      <name val="Arial"/>
      <family val="2"/>
    </font>
    <font>
      <b/>
      <sz val="18"/>
      <name val="Arial"/>
      <family val="2"/>
    </font>
    <font>
      <b/>
      <sz val="11"/>
      <color rgb="FF000000"/>
      <name val="Calibri"/>
      <family val="2"/>
    </font>
    <font>
      <sz val="10"/>
      <color theme="1"/>
      <name val="Arial"/>
      <family val="2"/>
    </font>
    <font>
      <b/>
      <sz val="10"/>
      <color rgb="FF000000"/>
      <name val="Arial"/>
      <family val="2"/>
    </font>
    <font>
      <sz val="12"/>
      <color rgb="FFFF0000"/>
      <name val="Arial"/>
      <family val="2"/>
    </font>
    <font>
      <sz val="12"/>
      <color theme="0"/>
      <name val="Arial"/>
      <family val="2"/>
    </font>
    <font>
      <sz val="12"/>
      <color theme="1"/>
      <name val="Arial"/>
      <family val="2"/>
    </font>
    <font>
      <b/>
      <sz val="10"/>
      <color rgb="FF00B050"/>
      <name val="Arial"/>
      <family val="2"/>
    </font>
    <font>
      <sz val="10"/>
      <color rgb="FF00B050"/>
      <name val="Arial"/>
      <family val="2"/>
    </font>
    <font>
      <sz val="10"/>
      <color theme="0" tint="-0.499984740745262"/>
      <name val="Arial"/>
      <family val="2"/>
    </font>
    <font>
      <sz val="8"/>
      <color rgb="FF00B050"/>
      <name val="Arial"/>
      <family val="2"/>
    </font>
    <font>
      <b/>
      <sz val="9"/>
      <color indexed="81"/>
      <name val="Tahoma"/>
      <family val="2"/>
    </font>
    <font>
      <sz val="9"/>
      <color indexed="81"/>
      <name val="Tahoma"/>
      <family val="2"/>
    </font>
    <font>
      <sz val="10"/>
      <color theme="0" tint="-0.249977111117893"/>
      <name val="Arial"/>
      <family val="2"/>
    </font>
    <font>
      <sz val="10"/>
      <color theme="2" tint="-0.499984740745262"/>
      <name val="Arial"/>
      <family val="2"/>
    </font>
    <font>
      <b/>
      <sz val="16"/>
      <color theme="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rgb="FFFFFFFF"/>
        <bgColor rgb="FF000000"/>
      </patternFill>
    </fill>
    <fill>
      <patternFill patternType="solid">
        <fgColor rgb="FFFFFF00"/>
        <bgColor rgb="FF000000"/>
      </patternFill>
    </fill>
    <fill>
      <patternFill patternType="solid">
        <fgColor rgb="FFF4B084"/>
        <bgColor rgb="FF000000"/>
      </patternFill>
    </fill>
    <fill>
      <patternFill patternType="solid">
        <fgColor rgb="FFF8CBAD"/>
        <bgColor rgb="FF000000"/>
      </patternFill>
    </fill>
    <fill>
      <patternFill patternType="solid">
        <fgColor theme="0" tint="-0.249977111117893"/>
        <bgColor indexed="64"/>
      </patternFill>
    </fill>
    <fill>
      <patternFill patternType="solid">
        <fgColor rgb="FFFFFF00"/>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diagonalDown="1">
      <left style="thin">
        <color indexed="9"/>
      </left>
      <right style="thin">
        <color indexed="9"/>
      </right>
      <top/>
      <bottom style="thin">
        <color indexed="9"/>
      </bottom>
      <diagonal style="thin">
        <color indexed="9"/>
      </diagonal>
    </border>
    <border>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style="thin">
        <color indexed="64"/>
      </right>
      <top style="thin">
        <color indexed="64"/>
      </top>
      <bottom style="thin">
        <color indexed="9"/>
      </bottom>
      <diagonal/>
    </border>
    <border>
      <left/>
      <right style="thin">
        <color indexed="9"/>
      </right>
      <top style="thin">
        <color indexed="9"/>
      </top>
      <bottom style="thin">
        <color indexed="9"/>
      </bottom>
      <diagonal/>
    </border>
    <border>
      <left style="thin">
        <color indexed="64"/>
      </left>
      <right/>
      <top/>
      <bottom/>
      <diagonal/>
    </border>
    <border>
      <left style="thin">
        <color indexed="9"/>
      </left>
      <right/>
      <top/>
      <bottom/>
      <diagonal/>
    </border>
    <border>
      <left/>
      <right style="thin">
        <color indexed="9"/>
      </right>
      <top/>
      <bottom/>
      <diagonal/>
    </border>
    <border>
      <left style="thin">
        <color indexed="9"/>
      </left>
      <right style="thin">
        <color indexed="64"/>
      </right>
      <top style="thin">
        <color indexed="9"/>
      </top>
      <bottom style="thin">
        <color indexed="9"/>
      </bottom>
      <diagonal/>
    </border>
    <border>
      <left style="thin">
        <color indexed="64"/>
      </left>
      <right/>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23"/>
      </right>
      <top/>
      <bottom style="thin">
        <color indexed="2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style="medium">
        <color indexed="23"/>
      </right>
      <top style="thin">
        <color indexed="23"/>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9"/>
      </left>
      <right/>
      <top style="thin">
        <color indexed="9"/>
      </top>
      <bottom/>
      <diagonal/>
    </border>
    <border>
      <left style="thin">
        <color indexed="64"/>
      </left>
      <right style="medium">
        <color indexed="64"/>
      </right>
      <top/>
      <bottom/>
      <diagonal/>
    </border>
    <border>
      <left/>
      <right/>
      <top style="thin">
        <color indexed="64"/>
      </top>
      <bottom style="medium">
        <color indexed="64"/>
      </bottom>
      <diagonal/>
    </border>
  </borders>
  <cellStyleXfs count="17">
    <xf numFmtId="0" fontId="0" fillId="0" borderId="0"/>
    <xf numFmtId="0" fontId="1"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49" fillId="0" borderId="0"/>
    <xf numFmtId="9"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995">
    <xf numFmtId="0" fontId="0" fillId="0" borderId="0" xfId="0"/>
    <xf numFmtId="0" fontId="1" fillId="0" borderId="0" xfId="1" applyNumberFormat="1" applyProtection="1"/>
    <xf numFmtId="0" fontId="1" fillId="0" borderId="0" xfId="1" applyProtection="1"/>
    <xf numFmtId="0" fontId="1" fillId="0" borderId="2" xfId="1" applyBorder="1" applyProtection="1"/>
    <xf numFmtId="0" fontId="1" fillId="0" borderId="3" xfId="1" applyBorder="1" applyProtection="1"/>
    <xf numFmtId="0" fontId="1" fillId="0" borderId="0" xfId="1" applyBorder="1" applyProtection="1"/>
    <xf numFmtId="0" fontId="1" fillId="0" borderId="5" xfId="1" applyBorder="1" applyProtection="1"/>
    <xf numFmtId="0" fontId="3" fillId="0" borderId="0" xfId="1" applyFont="1" applyBorder="1" applyAlignment="1" applyProtection="1">
      <alignment vertical="center"/>
    </xf>
    <xf numFmtId="0" fontId="6" fillId="0" borderId="1" xfId="1" applyFont="1" applyBorder="1" applyAlignment="1" applyProtection="1">
      <alignment vertical="center"/>
    </xf>
    <xf numFmtId="0" fontId="7" fillId="0" borderId="0" xfId="1" applyFont="1" applyFill="1" applyBorder="1" applyAlignment="1" applyProtection="1">
      <alignment wrapText="1"/>
    </xf>
    <xf numFmtId="0" fontId="7" fillId="2" borderId="4" xfId="1" applyFont="1" applyFill="1" applyBorder="1" applyProtection="1"/>
    <xf numFmtId="0" fontId="7" fillId="2" borderId="0" xfId="1" applyFont="1" applyFill="1" applyBorder="1" applyAlignment="1" applyProtection="1">
      <alignment horizontal="center"/>
    </xf>
    <xf numFmtId="2" fontId="8" fillId="0" borderId="6" xfId="1" applyNumberFormat="1" applyFont="1" applyFill="1" applyBorder="1" applyAlignment="1" applyProtection="1">
      <alignment horizontal="left"/>
      <protection locked="0"/>
    </xf>
    <xf numFmtId="0" fontId="9" fillId="0" borderId="0" xfId="1" applyFont="1" applyBorder="1" applyProtection="1"/>
    <xf numFmtId="0" fontId="3" fillId="0" borderId="0" xfId="1" applyFont="1" applyBorder="1" applyProtection="1"/>
    <xf numFmtId="0" fontId="3" fillId="0" borderId="5" xfId="1" applyFont="1" applyBorder="1" applyProtection="1"/>
    <xf numFmtId="0" fontId="9" fillId="0" borderId="0" xfId="1" applyFont="1" applyProtection="1"/>
    <xf numFmtId="1" fontId="8" fillId="0" borderId="6" xfId="1" applyNumberFormat="1" applyFont="1" applyFill="1" applyBorder="1" applyAlignment="1" applyProtection="1">
      <alignment horizontal="left"/>
      <protection locked="0"/>
    </xf>
    <xf numFmtId="0" fontId="7" fillId="0" borderId="4" xfId="1" applyFont="1" applyFill="1" applyBorder="1" applyProtection="1"/>
    <xf numFmtId="0" fontId="10" fillId="0" borderId="0" xfId="1" applyFont="1" applyBorder="1" applyProtection="1"/>
    <xf numFmtId="0" fontId="7" fillId="2" borderId="0" xfId="1" applyFont="1" applyFill="1" applyBorder="1" applyAlignment="1" applyProtection="1">
      <alignment horizontal="right"/>
    </xf>
    <xf numFmtId="0" fontId="8" fillId="0" borderId="6" xfId="3" applyFont="1" applyFill="1" applyBorder="1" applyAlignment="1" applyProtection="1">
      <alignment horizontal="left"/>
      <protection locked="0"/>
    </xf>
    <xf numFmtId="164" fontId="8" fillId="0" borderId="6" xfId="1" applyNumberFormat="1" applyFont="1" applyFill="1" applyBorder="1" applyAlignment="1" applyProtection="1">
      <alignment horizontal="left"/>
      <protection locked="0"/>
    </xf>
    <xf numFmtId="0" fontId="7" fillId="2" borderId="7" xfId="1" applyFont="1" applyFill="1" applyBorder="1" applyProtection="1">
      <protection locked="0"/>
    </xf>
    <xf numFmtId="0" fontId="7" fillId="2" borderId="0" xfId="1" applyFont="1" applyFill="1" applyBorder="1" applyProtection="1"/>
    <xf numFmtId="14" fontId="8" fillId="0" borderId="6" xfId="1" applyNumberFormat="1" applyFont="1" applyFill="1" applyBorder="1" applyAlignment="1" applyProtection="1">
      <alignment horizontal="left"/>
      <protection locked="0"/>
    </xf>
    <xf numFmtId="2" fontId="8" fillId="0" borderId="0" xfId="1" applyNumberFormat="1" applyFont="1" applyFill="1" applyBorder="1" applyAlignment="1" applyProtection="1">
      <alignment horizontal="left"/>
      <protection locked="0"/>
    </xf>
    <xf numFmtId="0" fontId="3" fillId="0" borderId="0" xfId="1" applyFont="1" applyProtection="1"/>
    <xf numFmtId="0" fontId="8" fillId="0" borderId="0" xfId="1" applyFont="1" applyBorder="1" applyProtection="1"/>
    <xf numFmtId="0" fontId="12" fillId="2" borderId="4" xfId="1" applyFont="1" applyFill="1" applyBorder="1" applyProtection="1"/>
    <xf numFmtId="0" fontId="13" fillId="0" borderId="0" xfId="1" applyFont="1" applyProtection="1"/>
    <xf numFmtId="0" fontId="2" fillId="0" borderId="0" xfId="1" applyFont="1" applyFill="1" applyBorder="1" applyAlignment="1" applyProtection="1">
      <alignment wrapText="1"/>
    </xf>
    <xf numFmtId="0" fontId="3" fillId="0" borderId="2" xfId="1" applyFont="1" applyBorder="1" applyAlignment="1" applyProtection="1">
      <alignment vertical="center"/>
    </xf>
    <xf numFmtId="0" fontId="1" fillId="0" borderId="2" xfId="1" applyFill="1" applyBorder="1" applyProtection="1"/>
    <xf numFmtId="0" fontId="1" fillId="0" borderId="4" xfId="1" applyBorder="1" applyProtection="1"/>
    <xf numFmtId="0" fontId="3" fillId="0" borderId="8" xfId="1" applyFont="1" applyFill="1" applyBorder="1" applyProtection="1"/>
    <xf numFmtId="0" fontId="3" fillId="0" borderId="0" xfId="1" applyFont="1" applyFill="1" applyBorder="1" applyProtection="1"/>
    <xf numFmtId="0" fontId="1" fillId="0" borderId="0" xfId="1" applyFill="1" applyBorder="1" applyProtection="1"/>
    <xf numFmtId="0" fontId="14" fillId="0" borderId="0" xfId="1" applyFont="1" applyFill="1" applyProtection="1"/>
    <xf numFmtId="0" fontId="3" fillId="3" borderId="8" xfId="1" applyFont="1" applyFill="1" applyBorder="1" applyProtection="1"/>
    <xf numFmtId="0" fontId="3" fillId="0" borderId="4" xfId="1" applyFont="1" applyBorder="1" applyProtection="1"/>
    <xf numFmtId="0" fontId="3" fillId="4" borderId="8" xfId="1" applyFont="1" applyFill="1" applyBorder="1" applyProtection="1"/>
    <xf numFmtId="0" fontId="3" fillId="5" borderId="8" xfId="1" applyFont="1" applyFill="1" applyBorder="1" applyProtection="1"/>
    <xf numFmtId="0" fontId="3" fillId="6" borderId="8" xfId="1" applyFont="1" applyFill="1" applyBorder="1" applyProtection="1"/>
    <xf numFmtId="0" fontId="3" fillId="0" borderId="9" xfId="1" applyFont="1" applyFill="1" applyBorder="1" applyProtection="1"/>
    <xf numFmtId="0" fontId="3" fillId="0" borderId="10" xfId="1" applyFont="1" applyFill="1" applyBorder="1" applyProtection="1"/>
    <xf numFmtId="0" fontId="1" fillId="0" borderId="10" xfId="1" applyFill="1" applyBorder="1" applyProtection="1"/>
    <xf numFmtId="0" fontId="1" fillId="0" borderId="11" xfId="1" applyBorder="1" applyProtection="1"/>
    <xf numFmtId="0" fontId="15" fillId="0" borderId="2" xfId="1" applyFont="1" applyBorder="1" applyProtection="1"/>
    <xf numFmtId="0" fontId="6" fillId="0" borderId="2" xfId="1" applyFont="1" applyBorder="1" applyAlignment="1" applyProtection="1">
      <alignment vertical="center"/>
    </xf>
    <xf numFmtId="0" fontId="6" fillId="0" borderId="2" xfId="1" applyFont="1" applyBorder="1"/>
    <xf numFmtId="0" fontId="7" fillId="0" borderId="4" xfId="1" applyFont="1" applyBorder="1" applyProtection="1"/>
    <xf numFmtId="0" fontId="5" fillId="0" borderId="0" xfId="2" applyFont="1" applyBorder="1" applyAlignment="1" applyProtection="1"/>
    <xf numFmtId="0" fontId="3" fillId="2" borderId="0" xfId="1" applyFont="1" applyFill="1" applyBorder="1" applyProtection="1"/>
    <xf numFmtId="0" fontId="4" fillId="0" borderId="0" xfId="2" applyBorder="1" applyAlignment="1" applyProtection="1"/>
    <xf numFmtId="0" fontId="7" fillId="0" borderId="9" xfId="1" applyFont="1" applyBorder="1" applyProtection="1"/>
    <xf numFmtId="0" fontId="7" fillId="0" borderId="10" xfId="1" applyFont="1" applyFill="1" applyBorder="1" applyProtection="1"/>
    <xf numFmtId="0" fontId="3" fillId="2" borderId="10" xfId="1" applyFont="1" applyFill="1" applyBorder="1" applyProtection="1"/>
    <xf numFmtId="0" fontId="3" fillId="0" borderId="10" xfId="1" applyFont="1" applyBorder="1" applyProtection="1"/>
    <xf numFmtId="0" fontId="1" fillId="0" borderId="10" xfId="1" applyBorder="1" applyProtection="1"/>
    <xf numFmtId="0" fontId="5" fillId="0" borderId="10" xfId="2" applyFont="1" applyBorder="1" applyAlignment="1" applyProtection="1"/>
    <xf numFmtId="0" fontId="3" fillId="0" borderId="11" xfId="1" applyFont="1" applyBorder="1" applyProtection="1"/>
    <xf numFmtId="0" fontId="7" fillId="0" borderId="0" xfId="1" applyFont="1" applyBorder="1" applyProtection="1"/>
    <xf numFmtId="0" fontId="1" fillId="0" borderId="12" xfId="1" applyBorder="1" applyProtection="1"/>
    <xf numFmtId="0" fontId="1" fillId="0" borderId="12" xfId="1" applyBorder="1" applyAlignment="1" applyProtection="1">
      <alignment horizontal="center"/>
    </xf>
    <xf numFmtId="0" fontId="16" fillId="0" borderId="13" xfId="1" applyFont="1" applyFill="1" applyBorder="1" applyProtection="1"/>
    <xf numFmtId="0" fontId="1" fillId="0" borderId="13" xfId="1" applyFill="1" applyBorder="1" applyProtection="1"/>
    <xf numFmtId="0" fontId="1" fillId="0" borderId="13" xfId="1" applyFill="1" applyBorder="1" applyAlignment="1" applyProtection="1">
      <alignment horizontal="center"/>
    </xf>
    <xf numFmtId="0" fontId="17" fillId="0" borderId="13" xfId="1" applyFont="1" applyFill="1" applyBorder="1" applyAlignment="1" applyProtection="1">
      <alignment horizontal="left"/>
    </xf>
    <xf numFmtId="0" fontId="18" fillId="0" borderId="12" xfId="1" applyFont="1" applyFill="1" applyBorder="1" applyAlignment="1" applyProtection="1">
      <alignment horizontal="center"/>
      <protection hidden="1"/>
    </xf>
    <xf numFmtId="0" fontId="18" fillId="0" borderId="12" xfId="1" applyFont="1" applyFill="1" applyBorder="1" applyAlignment="1" applyProtection="1">
      <alignment horizontal="left"/>
      <protection hidden="1"/>
    </xf>
    <xf numFmtId="0" fontId="18" fillId="0" borderId="14" xfId="1" applyFont="1" applyFill="1" applyBorder="1" applyAlignment="1" applyProtection="1">
      <alignment horizontal="center"/>
      <protection hidden="1"/>
    </xf>
    <xf numFmtId="1" fontId="18" fillId="0" borderId="12" xfId="1" applyNumberFormat="1" applyFont="1" applyFill="1" applyBorder="1" applyAlignment="1" applyProtection="1">
      <alignment horizontal="center" wrapText="1"/>
      <protection hidden="1"/>
    </xf>
    <xf numFmtId="0" fontId="18" fillId="0" borderId="12" xfId="1" applyNumberFormat="1" applyFont="1" applyFill="1" applyBorder="1" applyAlignment="1" applyProtection="1">
      <alignment horizontal="center" wrapText="1"/>
      <protection hidden="1"/>
    </xf>
    <xf numFmtId="0" fontId="19" fillId="0" borderId="12" xfId="1" applyFont="1" applyFill="1" applyBorder="1" applyAlignment="1" applyProtection="1">
      <alignment horizontal="center"/>
      <protection hidden="1"/>
    </xf>
    <xf numFmtId="0" fontId="18" fillId="0" borderId="12" xfId="1" applyFont="1" applyFill="1" applyBorder="1" applyAlignment="1" applyProtection="1">
      <protection hidden="1"/>
    </xf>
    <xf numFmtId="0" fontId="19" fillId="0" borderId="15" xfId="1" applyFont="1" applyFill="1" applyBorder="1" applyAlignment="1" applyProtection="1">
      <alignment horizontal="center"/>
      <protection hidden="1"/>
    </xf>
    <xf numFmtId="0" fontId="18" fillId="0" borderId="15" xfId="1" applyFont="1" applyFill="1" applyBorder="1" applyAlignment="1" applyProtection="1">
      <alignment horizontal="center"/>
      <protection hidden="1"/>
    </xf>
    <xf numFmtId="0" fontId="20" fillId="0" borderId="12" xfId="1" applyFont="1" applyFill="1" applyBorder="1" applyAlignment="1" applyProtection="1">
      <alignment horizontal="center"/>
      <protection hidden="1"/>
    </xf>
    <xf numFmtId="0" fontId="20" fillId="0" borderId="12" xfId="1" applyFont="1" applyFill="1" applyBorder="1" applyProtection="1">
      <protection hidden="1"/>
    </xf>
    <xf numFmtId="2" fontId="20" fillId="0" borderId="12" xfId="1" applyNumberFormat="1" applyFont="1" applyFill="1" applyBorder="1" applyAlignment="1" applyProtection="1">
      <alignment vertical="center"/>
      <protection hidden="1"/>
    </xf>
    <xf numFmtId="0" fontId="18" fillId="0" borderId="12" xfId="1" applyFont="1" applyFill="1" applyBorder="1" applyAlignment="1" applyProtection="1">
      <alignment vertical="center"/>
      <protection hidden="1"/>
    </xf>
    <xf numFmtId="0" fontId="21" fillId="0" borderId="12" xfId="1" applyFont="1" applyFill="1" applyBorder="1" applyProtection="1">
      <protection hidden="1"/>
    </xf>
    <xf numFmtId="0" fontId="20" fillId="0" borderId="12" xfId="1" applyFont="1" applyFill="1" applyBorder="1" applyAlignment="1" applyProtection="1">
      <alignment horizontal="left"/>
      <protection hidden="1"/>
    </xf>
    <xf numFmtId="2" fontId="20" fillId="0" borderId="12" xfId="1" applyNumberFormat="1" applyFont="1" applyFill="1" applyBorder="1" applyAlignment="1" applyProtection="1">
      <alignment vertical="center" wrapText="1"/>
      <protection hidden="1"/>
    </xf>
    <xf numFmtId="0" fontId="20" fillId="0" borderId="16" xfId="1" applyFont="1" applyFill="1" applyBorder="1" applyProtection="1">
      <protection hidden="1"/>
    </xf>
    <xf numFmtId="0" fontId="20" fillId="0" borderId="16" xfId="1" applyFont="1" applyFill="1" applyBorder="1" applyAlignment="1" applyProtection="1">
      <alignment horizontal="center"/>
      <protection hidden="1"/>
    </xf>
    <xf numFmtId="0" fontId="7" fillId="0" borderId="12" xfId="1" applyFont="1" applyBorder="1" applyProtection="1"/>
    <xf numFmtId="0" fontId="22" fillId="0" borderId="12" xfId="1" applyFont="1" applyBorder="1" applyAlignment="1" applyProtection="1">
      <alignment textRotation="90"/>
    </xf>
    <xf numFmtId="0" fontId="23" fillId="0" borderId="12" xfId="1" applyFont="1" applyBorder="1" applyAlignment="1" applyProtection="1">
      <alignment textRotation="90"/>
    </xf>
    <xf numFmtId="1" fontId="24" fillId="0" borderId="12" xfId="1" applyNumberFormat="1" applyFont="1" applyBorder="1" applyAlignment="1" applyProtection="1">
      <alignment horizontal="center" textRotation="90"/>
    </xf>
    <xf numFmtId="0" fontId="23" fillId="0" borderId="12" xfId="1" applyFont="1" applyFill="1" applyBorder="1" applyAlignment="1" applyProtection="1">
      <alignment textRotation="90"/>
    </xf>
    <xf numFmtId="0" fontId="25" fillId="0" borderId="12" xfId="1" applyFont="1" applyBorder="1" applyAlignment="1" applyProtection="1"/>
    <xf numFmtId="0" fontId="8" fillId="0" borderId="12" xfId="1" applyFont="1" applyBorder="1" applyAlignment="1" applyProtection="1">
      <alignment horizontal="right"/>
    </xf>
    <xf numFmtId="2" fontId="8" fillId="0" borderId="12" xfId="1" applyNumberFormat="1" applyFont="1" applyBorder="1" applyAlignment="1" applyProtection="1">
      <alignment horizontal="center"/>
    </xf>
    <xf numFmtId="0" fontId="8" fillId="0" borderId="12" xfId="1" applyFont="1" applyFill="1" applyBorder="1" applyAlignment="1" applyProtection="1"/>
    <xf numFmtId="0" fontId="11" fillId="2" borderId="0" xfId="1" applyFont="1" applyFill="1" applyBorder="1" applyProtection="1"/>
    <xf numFmtId="0" fontId="11" fillId="2" borderId="0" xfId="1" applyFont="1" applyFill="1" applyBorder="1" applyAlignment="1" applyProtection="1">
      <alignment horizontal="center"/>
    </xf>
    <xf numFmtId="0" fontId="11" fillId="2" borderId="0" xfId="1" applyFont="1" applyFill="1" applyBorder="1" applyAlignment="1" applyProtection="1">
      <alignment horizontal="center" vertical="center"/>
    </xf>
    <xf numFmtId="0" fontId="26" fillId="2" borderId="0" xfId="1" applyFont="1" applyFill="1" applyBorder="1" applyAlignment="1" applyProtection="1">
      <alignment horizontal="center" wrapText="1"/>
    </xf>
    <xf numFmtId="0" fontId="26" fillId="2" borderId="0" xfId="1" applyFont="1" applyFill="1" applyBorder="1" applyAlignment="1" applyProtection="1">
      <alignment horizontal="center" vertical="center"/>
    </xf>
    <xf numFmtId="0" fontId="1" fillId="0" borderId="12" xfId="1" applyFill="1" applyBorder="1" applyProtection="1"/>
    <xf numFmtId="0" fontId="1" fillId="0" borderId="12" xfId="1" applyFill="1" applyBorder="1" applyAlignment="1" applyProtection="1">
      <alignment horizontal="center"/>
    </xf>
    <xf numFmtId="0" fontId="1" fillId="0" borderId="13" xfId="1" applyBorder="1" applyProtection="1"/>
    <xf numFmtId="0" fontId="1" fillId="0" borderId="13" xfId="1" applyBorder="1" applyAlignment="1" applyProtection="1">
      <alignment horizontal="center"/>
    </xf>
    <xf numFmtId="0" fontId="27" fillId="0" borderId="12" xfId="1" applyFont="1" applyBorder="1" applyAlignment="1" applyProtection="1">
      <alignment textRotation="90"/>
    </xf>
    <xf numFmtId="0" fontId="24" fillId="0" borderId="12" xfId="1" applyFont="1" applyBorder="1" applyAlignment="1" applyProtection="1">
      <alignment textRotation="90"/>
    </xf>
    <xf numFmtId="0" fontId="24" fillId="0" borderId="12" xfId="1" applyFont="1" applyFill="1" applyBorder="1" applyAlignment="1" applyProtection="1">
      <alignment textRotation="90"/>
    </xf>
    <xf numFmtId="0" fontId="8" fillId="0" borderId="14" xfId="1" applyFont="1" applyBorder="1" applyAlignment="1" applyProtection="1"/>
    <xf numFmtId="0" fontId="1" fillId="0" borderId="14" xfId="1" applyBorder="1" applyProtection="1"/>
    <xf numFmtId="0" fontId="1" fillId="0" borderId="17" xfId="1" applyBorder="1" applyAlignment="1" applyProtection="1">
      <alignment horizontal="center"/>
    </xf>
    <xf numFmtId="0" fontId="1" fillId="0" borderId="15" xfId="1" applyBorder="1" applyProtection="1"/>
    <xf numFmtId="0" fontId="1" fillId="0" borderId="15" xfId="1" applyBorder="1" applyAlignment="1" applyProtection="1">
      <alignment horizontal="center"/>
    </xf>
    <xf numFmtId="0" fontId="26" fillId="2" borderId="18" xfId="1" applyFont="1" applyFill="1" applyBorder="1" applyProtection="1"/>
    <xf numFmtId="0" fontId="26" fillId="2" borderId="19" xfId="1" applyFont="1" applyFill="1" applyBorder="1" applyAlignment="1" applyProtection="1">
      <alignment horizontal="center"/>
    </xf>
    <xf numFmtId="0" fontId="1" fillId="2" borderId="19" xfId="1" applyFill="1" applyBorder="1" applyAlignment="1" applyProtection="1">
      <alignment horizontal="center"/>
    </xf>
    <xf numFmtId="0" fontId="1" fillId="2" borderId="20" xfId="1" applyFill="1" applyBorder="1" applyAlignment="1" applyProtection="1">
      <alignment horizontal="center"/>
    </xf>
    <xf numFmtId="0" fontId="1" fillId="2" borderId="23" xfId="1" applyFill="1" applyBorder="1" applyAlignment="1" applyProtection="1">
      <alignment horizontal="center"/>
    </xf>
    <xf numFmtId="0" fontId="1" fillId="0" borderId="24" xfId="1" applyBorder="1" applyAlignment="1" applyProtection="1">
      <alignment horizontal="center"/>
    </xf>
    <xf numFmtId="0" fontId="26" fillId="2" borderId="25" xfId="1" applyFont="1" applyFill="1" applyBorder="1" applyProtection="1"/>
    <xf numFmtId="0" fontId="26" fillId="2" borderId="0" xfId="1" applyFont="1" applyFill="1" applyBorder="1" applyAlignment="1" applyProtection="1">
      <alignment horizontal="center"/>
    </xf>
    <xf numFmtId="0" fontId="1" fillId="2" borderId="0" xfId="1" applyFill="1" applyBorder="1" applyAlignment="1" applyProtection="1">
      <alignment horizontal="center"/>
    </xf>
    <xf numFmtId="0" fontId="1" fillId="2" borderId="12" xfId="1" applyFill="1" applyBorder="1" applyAlignment="1" applyProtection="1">
      <alignment horizontal="center"/>
    </xf>
    <xf numFmtId="0" fontId="1" fillId="2" borderId="28" xfId="1" applyFill="1" applyBorder="1" applyAlignment="1" applyProtection="1">
      <alignment horizontal="center"/>
    </xf>
    <xf numFmtId="1" fontId="26" fillId="2" borderId="0" xfId="1" applyNumberFormat="1" applyFont="1" applyFill="1" applyBorder="1" applyAlignment="1" applyProtection="1">
      <alignment horizontal="center"/>
    </xf>
    <xf numFmtId="2" fontId="11" fillId="2" borderId="26" xfId="1" applyNumberFormat="1" applyFont="1" applyFill="1" applyBorder="1" applyAlignment="1" applyProtection="1">
      <alignment horizontal="left"/>
    </xf>
    <xf numFmtId="0" fontId="11" fillId="2" borderId="0" xfId="1" applyFont="1" applyFill="1" applyBorder="1" applyAlignment="1" applyProtection="1">
      <alignment horizontal="left"/>
    </xf>
    <xf numFmtId="0" fontId="1" fillId="2" borderId="24" xfId="1" applyFill="1" applyBorder="1" applyAlignment="1" applyProtection="1">
      <alignment horizontal="center"/>
    </xf>
    <xf numFmtId="0" fontId="26" fillId="2" borderId="29" xfId="1" applyFont="1" applyFill="1" applyBorder="1" applyProtection="1"/>
    <xf numFmtId="0" fontId="26" fillId="2" borderId="7" xfId="1" applyFont="1" applyFill="1" applyBorder="1" applyAlignment="1" applyProtection="1">
      <alignment horizontal="center"/>
    </xf>
    <xf numFmtId="0" fontId="1" fillId="2" borderId="7" xfId="1" applyFill="1" applyBorder="1" applyAlignment="1" applyProtection="1">
      <alignment horizontal="center"/>
    </xf>
    <xf numFmtId="0" fontId="1" fillId="2" borderId="30" xfId="1" applyFill="1" applyBorder="1" applyAlignment="1" applyProtection="1">
      <alignment horizontal="center"/>
    </xf>
    <xf numFmtId="0" fontId="1" fillId="2" borderId="31" xfId="1" applyFill="1" applyBorder="1" applyAlignment="1" applyProtection="1">
      <alignment horizontal="center"/>
    </xf>
    <xf numFmtId="0" fontId="1" fillId="2" borderId="32" xfId="1" applyFill="1" applyBorder="1" applyAlignment="1" applyProtection="1">
      <alignment horizontal="center"/>
    </xf>
    <xf numFmtId="0" fontId="1" fillId="2" borderId="33" xfId="1" applyFill="1" applyBorder="1" applyAlignment="1" applyProtection="1">
      <alignment horizontal="center"/>
    </xf>
    <xf numFmtId="0" fontId="29" fillId="2" borderId="0" xfId="1" applyFont="1" applyFill="1" applyBorder="1" applyAlignment="1" applyProtection="1">
      <alignment vertical="center"/>
      <protection locked="0"/>
    </xf>
    <xf numFmtId="0" fontId="7" fillId="0" borderId="34"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8" fillId="2" borderId="0" xfId="1" applyFont="1" applyFill="1" applyBorder="1" applyProtection="1">
      <protection locked="0"/>
    </xf>
    <xf numFmtId="0" fontId="32" fillId="2" borderId="0" xfId="1" applyFont="1" applyFill="1" applyBorder="1" applyProtection="1">
      <protection locked="0"/>
    </xf>
    <xf numFmtId="0" fontId="24" fillId="2" borderId="18" xfId="1" applyFont="1" applyFill="1" applyBorder="1" applyAlignment="1" applyProtection="1">
      <alignment vertical="center"/>
      <protection locked="0"/>
    </xf>
    <xf numFmtId="2" fontId="8" fillId="2" borderId="37" xfId="1" applyNumberFormat="1" applyFont="1" applyFill="1" applyBorder="1" applyAlignment="1" applyProtection="1">
      <alignment horizontal="left" vertical="center"/>
      <protection locked="0"/>
    </xf>
    <xf numFmtId="0" fontId="24" fillId="2" borderId="25" xfId="1" applyFont="1" applyFill="1" applyBorder="1" applyAlignment="1" applyProtection="1">
      <alignment vertical="center"/>
      <protection locked="0"/>
    </xf>
    <xf numFmtId="2" fontId="8" fillId="2" borderId="38" xfId="1" applyNumberFormat="1" applyFont="1" applyFill="1" applyBorder="1" applyAlignment="1" applyProtection="1">
      <alignment horizontal="left" vertical="center"/>
      <protection locked="0"/>
    </xf>
    <xf numFmtId="1" fontId="8" fillId="2" borderId="38" xfId="1" applyNumberFormat="1" applyFont="1" applyFill="1" applyBorder="1" applyAlignment="1" applyProtection="1">
      <alignment horizontal="left" vertical="center"/>
      <protection locked="0"/>
    </xf>
    <xf numFmtId="0" fontId="24" fillId="2" borderId="29" xfId="1" applyFont="1" applyFill="1" applyBorder="1" applyAlignment="1" applyProtection="1">
      <alignment vertical="center"/>
      <protection locked="0"/>
    </xf>
    <xf numFmtId="2" fontId="8" fillId="2" borderId="39" xfId="1" applyNumberFormat="1" applyFont="1" applyFill="1" applyBorder="1" applyAlignment="1" applyProtection="1">
      <alignment horizontal="left" vertical="center"/>
      <protection locked="0"/>
    </xf>
    <xf numFmtId="0" fontId="29" fillId="2" borderId="0" xfId="1" applyFont="1" applyFill="1" applyBorder="1" applyProtection="1">
      <protection locked="0"/>
    </xf>
    <xf numFmtId="0" fontId="11" fillId="2" borderId="0" xfId="1" applyFont="1" applyFill="1" applyBorder="1" applyProtection="1">
      <protection locked="0"/>
    </xf>
    <xf numFmtId="0" fontId="16" fillId="2" borderId="0" xfId="1" applyFont="1" applyFill="1" applyBorder="1" applyProtection="1">
      <protection locked="0"/>
    </xf>
    <xf numFmtId="0" fontId="15" fillId="2" borderId="0" xfId="1" applyFont="1" applyFill="1" applyBorder="1" applyProtection="1">
      <protection locked="0"/>
    </xf>
    <xf numFmtId="0" fontId="24" fillId="2" borderId="0" xfId="1" applyNumberFormat="1" applyFont="1" applyFill="1" applyBorder="1" applyAlignment="1" applyProtection="1">
      <alignment vertical="center"/>
      <protection locked="0"/>
    </xf>
    <xf numFmtId="0" fontId="16" fillId="2" borderId="17" xfId="1" applyFont="1" applyFill="1" applyBorder="1" applyAlignment="1" applyProtection="1">
      <alignment vertical="center"/>
      <protection locked="0"/>
    </xf>
    <xf numFmtId="0" fontId="16" fillId="2" borderId="0" xfId="1" applyFont="1" applyFill="1" applyBorder="1" applyAlignment="1" applyProtection="1">
      <alignment vertical="center"/>
      <protection locked="0"/>
    </xf>
    <xf numFmtId="49" fontId="30" fillId="2" borderId="0" xfId="1" applyNumberFormat="1" applyFont="1" applyFill="1" applyAlignment="1" applyProtection="1">
      <alignment vertical="center"/>
      <protection locked="0"/>
    </xf>
    <xf numFmtId="0" fontId="15" fillId="2" borderId="0" xfId="1" applyFont="1" applyFill="1" applyAlignment="1" applyProtection="1">
      <alignment vertical="center"/>
      <protection locked="0"/>
    </xf>
    <xf numFmtId="0" fontId="11" fillId="2" borderId="0" xfId="1" applyFont="1" applyFill="1" applyAlignment="1" applyProtection="1">
      <alignment vertical="center"/>
      <protection locked="0"/>
    </xf>
    <xf numFmtId="0" fontId="11" fillId="2" borderId="0" xfId="1" applyFont="1" applyFill="1" applyBorder="1" applyAlignment="1" applyProtection="1">
      <alignment vertical="center"/>
      <protection locked="0"/>
    </xf>
    <xf numFmtId="0" fontId="11" fillId="2" borderId="10" xfId="1" applyFont="1" applyFill="1" applyBorder="1" applyAlignment="1" applyProtection="1">
      <alignment horizontal="center" vertical="center"/>
      <protection locked="0"/>
    </xf>
    <xf numFmtId="0" fontId="15" fillId="2" borderId="0" xfId="1" applyFont="1" applyFill="1" applyBorder="1" applyAlignment="1" applyProtection="1">
      <alignment vertical="center"/>
      <protection locked="0"/>
    </xf>
    <xf numFmtId="0" fontId="33" fillId="2" borderId="0"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7" fillId="0" borderId="35" xfId="1" applyFont="1" applyBorder="1" applyAlignment="1" applyProtection="1">
      <alignment vertical="center" wrapText="1"/>
      <protection locked="0"/>
    </xf>
    <xf numFmtId="0" fontId="7" fillId="0" borderId="40" xfId="1" applyFont="1" applyBorder="1" applyAlignment="1" applyProtection="1">
      <alignment horizontal="center" vertical="center" wrapText="1"/>
      <protection locked="0"/>
    </xf>
    <xf numFmtId="1" fontId="7" fillId="4" borderId="41" xfId="1" applyNumberFormat="1" applyFont="1" applyFill="1" applyBorder="1" applyAlignment="1" applyProtection="1">
      <alignment horizontal="center" vertical="center" wrapText="1"/>
      <protection locked="0"/>
    </xf>
    <xf numFmtId="1" fontId="35" fillId="5" borderId="35" xfId="1" applyNumberFormat="1" applyFont="1" applyFill="1" applyBorder="1" applyAlignment="1" applyProtection="1">
      <alignment horizontal="center" vertical="center" wrapText="1"/>
      <protection locked="0"/>
    </xf>
    <xf numFmtId="1" fontId="35" fillId="5" borderId="41" xfId="1" applyNumberFormat="1" applyFont="1" applyFill="1" applyBorder="1" applyAlignment="1" applyProtection="1">
      <alignment horizontal="center" vertical="center" wrapText="1"/>
      <protection locked="0"/>
    </xf>
    <xf numFmtId="1" fontId="7" fillId="0" borderId="41" xfId="1" applyNumberFormat="1" applyFont="1" applyFill="1" applyBorder="1" applyAlignment="1" applyProtection="1">
      <alignment horizontal="center" vertical="center" wrapText="1"/>
      <protection locked="0"/>
    </xf>
    <xf numFmtId="1" fontId="7" fillId="0" borderId="42"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protection locked="0"/>
    </xf>
    <xf numFmtId="2" fontId="32" fillId="2" borderId="0" xfId="1" applyNumberFormat="1" applyFont="1" applyFill="1" applyBorder="1" applyProtection="1"/>
    <xf numFmtId="0" fontId="8" fillId="2" borderId="43" xfId="1" applyFont="1" applyFill="1" applyBorder="1" applyProtection="1"/>
    <xf numFmtId="0" fontId="32" fillId="2" borderId="0" xfId="1" applyFont="1" applyFill="1" applyBorder="1" applyProtection="1"/>
    <xf numFmtId="0" fontId="1" fillId="2" borderId="0" xfId="1" applyFill="1" applyProtection="1">
      <protection locked="0"/>
    </xf>
    <xf numFmtId="49" fontId="32" fillId="2" borderId="0" xfId="1" applyNumberFormat="1" applyFont="1" applyFill="1" applyBorder="1" applyProtection="1">
      <protection locked="0"/>
    </xf>
    <xf numFmtId="49" fontId="32" fillId="2" borderId="0" xfId="1" applyNumberFormat="1" applyFont="1" applyFill="1" applyBorder="1" applyProtection="1"/>
    <xf numFmtId="0" fontId="8" fillId="2" borderId="39" xfId="1" applyFont="1" applyFill="1" applyBorder="1" applyAlignment="1" applyProtection="1">
      <alignment horizontal="left" vertical="center"/>
      <protection locked="0"/>
    </xf>
    <xf numFmtId="0" fontId="24" fillId="2" borderId="0" xfId="1" applyFont="1" applyFill="1" applyBorder="1" applyProtection="1">
      <protection locked="0"/>
    </xf>
    <xf numFmtId="0" fontId="11" fillId="2" borderId="0" xfId="1" applyFont="1" applyFill="1" applyProtection="1">
      <protection locked="0"/>
    </xf>
    <xf numFmtId="49" fontId="15" fillId="2" borderId="0" xfId="1" applyNumberFormat="1" applyFont="1" applyFill="1" applyAlignment="1" applyProtection="1">
      <protection locked="0"/>
    </xf>
    <xf numFmtId="2" fontId="15" fillId="0" borderId="0" xfId="1" applyNumberFormat="1" applyFont="1" applyFill="1" applyBorder="1" applyAlignment="1" applyProtection="1">
      <alignment horizontal="center"/>
      <protection locked="0"/>
    </xf>
    <xf numFmtId="2" fontId="11" fillId="2" borderId="0" xfId="1" applyNumberFormat="1" applyFont="1" applyFill="1" applyProtection="1">
      <protection locked="0"/>
    </xf>
    <xf numFmtId="9" fontId="19" fillId="0" borderId="0" xfId="8" applyFont="1" applyFill="1" applyBorder="1" applyAlignment="1" applyProtection="1">
      <alignment horizontal="center"/>
      <protection locked="0"/>
    </xf>
    <xf numFmtId="166" fontId="19" fillId="0" borderId="0" xfId="1" applyNumberFormat="1" applyFont="1" applyFill="1" applyBorder="1" applyAlignment="1" applyProtection="1">
      <alignment horizontal="center"/>
      <protection locked="0"/>
    </xf>
    <xf numFmtId="49" fontId="11" fillId="2" borderId="0" xfId="1" applyNumberFormat="1" applyFont="1" applyFill="1" applyBorder="1" applyAlignment="1" applyProtection="1">
      <protection locked="0"/>
    </xf>
    <xf numFmtId="0" fontId="28" fillId="2" borderId="0" xfId="1" applyFont="1" applyFill="1" applyProtection="1">
      <protection locked="0"/>
    </xf>
    <xf numFmtId="0" fontId="8" fillId="2" borderId="39" xfId="1" applyFont="1" applyFill="1" applyBorder="1" applyAlignment="1" applyProtection="1">
      <alignment vertical="center"/>
      <protection locked="0"/>
    </xf>
    <xf numFmtId="0" fontId="11" fillId="2" borderId="0" xfId="1" applyFont="1" applyFill="1" applyAlignment="1" applyProtection="1">
      <protection locked="0"/>
    </xf>
    <xf numFmtId="0" fontId="16" fillId="2" borderId="0" xfId="1" applyFont="1" applyFill="1" applyBorder="1" applyAlignment="1" applyProtection="1">
      <alignment vertical="center" wrapText="1"/>
      <protection locked="0"/>
    </xf>
    <xf numFmtId="49" fontId="11" fillId="2" borderId="0" xfId="1" applyNumberFormat="1" applyFont="1" applyFill="1" applyAlignment="1" applyProtection="1">
      <alignment horizontal="center" vertical="center"/>
      <protection locked="0"/>
    </xf>
    <xf numFmtId="166" fontId="11" fillId="2" borderId="0" xfId="1" applyNumberFormat="1" applyFont="1" applyFill="1" applyBorder="1" applyAlignment="1" applyProtection="1">
      <alignment vertical="center"/>
      <protection locked="0"/>
    </xf>
    <xf numFmtId="0" fontId="1" fillId="2" borderId="0" xfId="1" applyFill="1" applyAlignment="1">
      <alignment vertical="center"/>
    </xf>
    <xf numFmtId="49" fontId="7" fillId="0" borderId="35" xfId="1" applyNumberFormat="1" applyFont="1" applyBorder="1" applyAlignment="1" applyProtection="1">
      <alignment horizontal="center" vertical="center" wrapText="1"/>
      <protection locked="0"/>
    </xf>
    <xf numFmtId="1" fontId="7" fillId="4" borderId="40" xfId="1" applyNumberFormat="1" applyFont="1" applyFill="1" applyBorder="1" applyAlignment="1" applyProtection="1">
      <alignment horizontal="center" vertical="center" wrapText="1"/>
      <protection locked="0"/>
    </xf>
    <xf numFmtId="1" fontId="7" fillId="0" borderId="40" xfId="1" applyNumberFormat="1" applyFont="1" applyFill="1" applyBorder="1" applyAlignment="1" applyProtection="1">
      <alignment horizontal="center" vertical="center" wrapText="1"/>
      <protection locked="0"/>
    </xf>
    <xf numFmtId="1" fontId="7" fillId="0" borderId="63" xfId="1" applyNumberFormat="1" applyFont="1" applyFill="1" applyBorder="1" applyAlignment="1" applyProtection="1">
      <alignment horizontal="center" vertical="center" wrapText="1"/>
      <protection locked="0"/>
    </xf>
    <xf numFmtId="2" fontId="29" fillId="2" borderId="0" xfId="1" applyNumberFormat="1" applyFont="1" applyFill="1" applyBorder="1" applyProtection="1">
      <protection locked="0"/>
    </xf>
    <xf numFmtId="49" fontId="29" fillId="2" borderId="0" xfId="1" applyNumberFormat="1" applyFont="1" applyFill="1" applyBorder="1" applyProtection="1">
      <protection locked="0"/>
    </xf>
    <xf numFmtId="1" fontId="29" fillId="2" borderId="0" xfId="1" applyNumberFormat="1" applyFont="1" applyFill="1" applyBorder="1" applyProtection="1">
      <protection locked="0"/>
    </xf>
    <xf numFmtId="0" fontId="36" fillId="2" borderId="0" xfId="1" applyFont="1" applyFill="1" applyBorder="1" applyAlignment="1" applyProtection="1">
      <alignment horizontal="center"/>
    </xf>
    <xf numFmtId="1" fontId="31" fillId="2" borderId="0" xfId="1" applyNumberFormat="1" applyFont="1" applyFill="1" applyBorder="1" applyAlignment="1" applyProtection="1">
      <alignment horizontal="center"/>
    </xf>
    <xf numFmtId="165" fontId="32" fillId="2" borderId="0" xfId="1" applyNumberFormat="1" applyFont="1" applyFill="1" applyBorder="1"/>
    <xf numFmtId="0" fontId="29" fillId="2" borderId="0" xfId="1" applyFont="1" applyFill="1"/>
    <xf numFmtId="0" fontId="1" fillId="2" borderId="0" xfId="1" applyFill="1"/>
    <xf numFmtId="0" fontId="1" fillId="2" borderId="0" xfId="1" applyFill="1" applyAlignment="1">
      <alignment wrapText="1"/>
    </xf>
    <xf numFmtId="49" fontId="1" fillId="2" borderId="0" xfId="1" applyNumberFormat="1" applyFill="1"/>
    <xf numFmtId="0" fontId="29" fillId="2" borderId="0" xfId="1" applyFont="1" applyFill="1" applyBorder="1"/>
    <xf numFmtId="0" fontId="1" fillId="2" borderId="0" xfId="1" applyFill="1" applyBorder="1"/>
    <xf numFmtId="0" fontId="37" fillId="2" borderId="0" xfId="1" applyFont="1" applyFill="1"/>
    <xf numFmtId="49" fontId="11" fillId="2" borderId="0" xfId="1" applyNumberFormat="1" applyFont="1" applyFill="1" applyAlignment="1" applyProtection="1">
      <protection locked="0"/>
    </xf>
    <xf numFmtId="0" fontId="1" fillId="2" borderId="14" xfId="1" applyFill="1" applyBorder="1" applyProtection="1"/>
    <xf numFmtId="0" fontId="16" fillId="2" borderId="0" xfId="1" applyFont="1" applyFill="1" applyBorder="1" applyProtection="1"/>
    <xf numFmtId="0" fontId="3" fillId="2" borderId="0" xfId="1" applyFont="1" applyFill="1" applyBorder="1" applyAlignment="1" applyProtection="1">
      <alignment wrapText="1"/>
    </xf>
    <xf numFmtId="1" fontId="1" fillId="2" borderId="0" xfId="1" applyNumberFormat="1" applyFill="1" applyBorder="1" applyAlignment="1" applyProtection="1">
      <alignment horizontal="center"/>
    </xf>
    <xf numFmtId="0" fontId="1" fillId="2" borderId="0" xfId="1" applyFill="1" applyBorder="1" applyAlignment="1" applyProtection="1">
      <alignment horizontal="center" vertical="center"/>
    </xf>
    <xf numFmtId="0" fontId="34" fillId="0" borderId="24" xfId="1" applyFont="1" applyFill="1" applyBorder="1" applyProtection="1"/>
    <xf numFmtId="0" fontId="1" fillId="2" borderId="12" xfId="1" applyFill="1" applyBorder="1" applyProtection="1"/>
    <xf numFmtId="0" fontId="1" fillId="2" borderId="0" xfId="1" applyFill="1" applyProtection="1"/>
    <xf numFmtId="0" fontId="19" fillId="2" borderId="0" xfId="1" applyFont="1" applyFill="1" applyBorder="1" applyProtection="1"/>
    <xf numFmtId="0" fontId="28" fillId="2" borderId="0" xfId="1" applyFont="1" applyFill="1" applyBorder="1" applyAlignment="1" applyProtection="1">
      <alignment horizontal="left" vertical="center" wrapText="1"/>
      <protection locked="0"/>
    </xf>
    <xf numFmtId="0" fontId="7" fillId="2" borderId="0" xfId="1" applyFont="1" applyFill="1" applyBorder="1" applyAlignment="1" applyProtection="1">
      <alignment vertical="center"/>
    </xf>
    <xf numFmtId="0" fontId="7" fillId="0" borderId="44" xfId="1" applyFont="1" applyBorder="1" applyAlignment="1" applyProtection="1">
      <alignment horizontal="center" vertical="center" wrapText="1"/>
      <protection locked="0"/>
    </xf>
    <xf numFmtId="0" fontId="26" fillId="2" borderId="0" xfId="1" applyFont="1" applyFill="1" applyProtection="1">
      <protection locked="0"/>
    </xf>
    <xf numFmtId="0" fontId="26" fillId="6" borderId="57" xfId="1" applyFont="1" applyFill="1" applyBorder="1" applyAlignment="1" applyProtection="1">
      <alignment horizontal="center" vertical="center"/>
      <protection locked="0"/>
    </xf>
    <xf numFmtId="1" fontId="26" fillId="6" borderId="39" xfId="1" applyNumberFormat="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wrapText="1"/>
    </xf>
    <xf numFmtId="0" fontId="26" fillId="2" borderId="0" xfId="1" applyFont="1" applyFill="1" applyBorder="1" applyProtection="1"/>
    <xf numFmtId="0" fontId="11" fillId="6" borderId="57" xfId="1" applyFont="1" applyFill="1" applyBorder="1" applyAlignment="1" applyProtection="1">
      <alignment horizontal="center" vertical="center" wrapText="1"/>
    </xf>
    <xf numFmtId="1" fontId="26" fillId="6" borderId="39" xfId="1" applyNumberFormat="1" applyFont="1" applyFill="1" applyBorder="1" applyAlignment="1" applyProtection="1">
      <alignment horizontal="center" wrapText="1"/>
    </xf>
    <xf numFmtId="0" fontId="11" fillId="6" borderId="39" xfId="1" applyFont="1" applyFill="1" applyBorder="1" applyAlignment="1" applyProtection="1">
      <alignment horizontal="center" vertical="center" wrapText="1"/>
    </xf>
    <xf numFmtId="0" fontId="41" fillId="0" borderId="57" xfId="1" applyFont="1" applyFill="1" applyBorder="1" applyAlignment="1" applyProtection="1">
      <alignment horizontal="center" vertical="center" wrapText="1"/>
    </xf>
    <xf numFmtId="0" fontId="11" fillId="2" borderId="39" xfId="1" applyFont="1" applyFill="1" applyBorder="1" applyAlignment="1" applyProtection="1">
      <alignment vertical="center"/>
      <protection locked="0"/>
    </xf>
    <xf numFmtId="0" fontId="11" fillId="0" borderId="39"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 fillId="2" borderId="0" xfId="1" applyFill="1" applyBorder="1" applyProtection="1"/>
    <xf numFmtId="0" fontId="11" fillId="6" borderId="6" xfId="1" applyFont="1" applyFill="1" applyBorder="1" applyAlignment="1" applyProtection="1">
      <alignment horizontal="center" vertical="center" wrapText="1"/>
    </xf>
    <xf numFmtId="1" fontId="19" fillId="6" borderId="6" xfId="1" applyNumberFormat="1" applyFont="1" applyFill="1" applyBorder="1" applyAlignment="1" applyProtection="1">
      <alignment horizontal="center" wrapText="1"/>
    </xf>
    <xf numFmtId="0" fontId="11" fillId="6" borderId="36" xfId="1" applyFont="1" applyFill="1" applyBorder="1" applyAlignment="1" applyProtection="1">
      <alignment horizontal="center" vertical="center" wrapText="1"/>
    </xf>
    <xf numFmtId="1" fontId="11" fillId="6" borderId="6" xfId="1" applyNumberFormat="1" applyFont="1" applyFill="1" applyBorder="1" applyAlignment="1" applyProtection="1">
      <alignment horizontal="center" wrapText="1"/>
    </xf>
    <xf numFmtId="1" fontId="26" fillId="6" borderId="6" xfId="1" applyNumberFormat="1" applyFont="1" applyFill="1" applyBorder="1" applyAlignment="1" applyProtection="1">
      <alignment horizontal="center" wrapText="1"/>
    </xf>
    <xf numFmtId="0" fontId="11" fillId="0" borderId="36" xfId="1" applyFont="1" applyFill="1" applyBorder="1" applyAlignment="1" applyProtection="1">
      <alignment horizontal="center" vertical="center" wrapText="1"/>
    </xf>
    <xf numFmtId="1" fontId="26" fillId="6" borderId="6"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center" vertical="center"/>
      <protection locked="0"/>
    </xf>
    <xf numFmtId="0" fontId="11" fillId="6" borderId="57" xfId="1" applyFont="1" applyFill="1" applyBorder="1" applyAlignment="1" applyProtection="1">
      <alignment horizontal="center" vertical="center"/>
      <protection locked="0"/>
    </xf>
    <xf numFmtId="0" fontId="11" fillId="0" borderId="57" xfId="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protection locked="0"/>
    </xf>
    <xf numFmtId="0" fontId="26" fillId="6" borderId="57" xfId="1" applyFont="1" applyFill="1" applyBorder="1" applyAlignment="1" applyProtection="1">
      <alignment horizontal="center" vertical="center"/>
    </xf>
    <xf numFmtId="0" fontId="11" fillId="6" borderId="57" xfId="1" applyFont="1" applyFill="1" applyBorder="1" applyAlignment="1" applyProtection="1">
      <alignment horizontal="center"/>
      <protection locked="0"/>
    </xf>
    <xf numFmtId="0" fontId="41" fillId="0" borderId="57" xfId="1" applyFont="1" applyFill="1" applyBorder="1" applyAlignment="1" applyProtection="1">
      <alignment horizontal="center" wrapText="1"/>
    </xf>
    <xf numFmtId="0" fontId="11" fillId="0" borderId="57" xfId="1" applyFont="1" applyFill="1" applyBorder="1" applyAlignment="1" applyProtection="1">
      <alignment horizontal="center"/>
      <protection locked="0"/>
    </xf>
    <xf numFmtId="1" fontId="15" fillId="6" borderId="6" xfId="1" applyNumberFormat="1" applyFont="1" applyFill="1" applyBorder="1" applyAlignment="1" applyProtection="1">
      <alignment horizontal="center"/>
    </xf>
    <xf numFmtId="2" fontId="11" fillId="6" borderId="57" xfId="1" applyNumberFormat="1" applyFont="1" applyFill="1" applyBorder="1" applyAlignment="1" applyProtection="1">
      <alignment horizontal="center"/>
      <protection locked="0"/>
    </xf>
    <xf numFmtId="1" fontId="1" fillId="2" borderId="0" xfId="1" applyNumberFormat="1" applyFill="1" applyBorder="1" applyProtection="1"/>
    <xf numFmtId="0" fontId="11" fillId="2" borderId="0" xfId="1" applyFont="1" applyFill="1" applyBorder="1" applyAlignment="1" applyProtection="1">
      <alignment horizontal="center" wrapText="1"/>
    </xf>
    <xf numFmtId="1" fontId="8" fillId="2" borderId="37" xfId="1" applyNumberFormat="1" applyFont="1" applyFill="1" applyBorder="1" applyAlignment="1" applyProtection="1">
      <alignment horizontal="left" vertical="center"/>
      <protection locked="0"/>
    </xf>
    <xf numFmtId="1" fontId="8" fillId="2" borderId="39" xfId="1" applyNumberFormat="1" applyFont="1" applyFill="1" applyBorder="1" applyAlignment="1" applyProtection="1">
      <alignment horizontal="left" vertical="center"/>
      <protection locked="0"/>
    </xf>
    <xf numFmtId="49" fontId="11" fillId="2" borderId="10" xfId="1" applyNumberFormat="1" applyFont="1" applyFill="1" applyBorder="1" applyAlignment="1" applyProtection="1">
      <alignment horizontal="center" vertical="center"/>
      <protection locked="0"/>
    </xf>
    <xf numFmtId="0" fontId="11" fillId="2" borderId="10" xfId="1" applyFont="1" applyFill="1" applyBorder="1" applyAlignment="1" applyProtection="1">
      <alignment vertical="center"/>
      <protection locked="0"/>
    </xf>
    <xf numFmtId="0" fontId="7" fillId="0" borderId="89" xfId="1" applyFont="1" applyBorder="1" applyAlignment="1" applyProtection="1">
      <alignment horizontal="center" vertical="center" wrapText="1"/>
      <protection locked="0"/>
    </xf>
    <xf numFmtId="49" fontId="7" fillId="0" borderId="56" xfId="1" applyNumberFormat="1" applyFont="1" applyBorder="1" applyAlignment="1" applyProtection="1">
      <alignment horizontal="center" vertical="center" wrapText="1"/>
      <protection locked="0"/>
    </xf>
    <xf numFmtId="1" fontId="35" fillId="5" borderId="40" xfId="1" applyNumberFormat="1" applyFont="1" applyFill="1" applyBorder="1" applyAlignment="1" applyProtection="1">
      <alignment horizontal="center" vertical="center" wrapText="1"/>
      <protection locked="0"/>
    </xf>
    <xf numFmtId="0" fontId="7" fillId="2" borderId="19" xfId="1" applyFont="1" applyFill="1" applyBorder="1" applyAlignment="1" applyProtection="1">
      <alignment horizontal="center" vertical="center"/>
      <protection locked="0"/>
    </xf>
    <xf numFmtId="0" fontId="11" fillId="3" borderId="44" xfId="1" applyFont="1" applyFill="1" applyBorder="1" applyAlignment="1" applyProtection="1">
      <alignment horizontal="center" vertical="center"/>
      <protection locked="0"/>
    </xf>
    <xf numFmtId="49" fontId="11" fillId="3" borderId="45" xfId="1" applyNumberFormat="1" applyFont="1" applyFill="1" applyBorder="1" applyAlignment="1" applyProtection="1">
      <alignment horizontal="center" vertical="center" wrapText="1"/>
      <protection locked="0"/>
    </xf>
    <xf numFmtId="0" fontId="11" fillId="3" borderId="45" xfId="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protection locked="0"/>
    </xf>
    <xf numFmtId="49" fontId="15" fillId="2" borderId="0" xfId="1" applyNumberFormat="1" applyFont="1" applyFill="1" applyBorder="1" applyProtection="1">
      <protection locked="0"/>
    </xf>
    <xf numFmtId="0" fontId="11" fillId="0" borderId="8" xfId="1" applyFont="1" applyFill="1" applyBorder="1" applyAlignment="1" applyProtection="1">
      <alignment horizontal="center" vertical="center"/>
      <protection locked="0"/>
    </xf>
    <xf numFmtId="0" fontId="11" fillId="2"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xf>
    <xf numFmtId="0" fontId="11" fillId="2" borderId="39" xfId="1" applyFont="1" applyFill="1" applyBorder="1" applyAlignment="1" applyProtection="1">
      <alignment horizontal="center" vertical="center"/>
      <protection locked="0"/>
    </xf>
    <xf numFmtId="2" fontId="11" fillId="4" borderId="39" xfId="1" applyNumberFormat="1" applyFont="1" applyFill="1" applyBorder="1" applyAlignment="1" applyProtection="1">
      <alignment horizontal="center" vertical="center"/>
      <protection locked="0"/>
    </xf>
    <xf numFmtId="2" fontId="20" fillId="5" borderId="39" xfId="1" applyNumberFormat="1" applyFont="1" applyFill="1" applyBorder="1" applyAlignment="1" applyProtection="1">
      <alignment horizontal="center" vertical="center"/>
      <protection locked="0"/>
    </xf>
    <xf numFmtId="2" fontId="11" fillId="0" borderId="39"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protection locked="0"/>
    </xf>
    <xf numFmtId="0" fontId="41" fillId="2" borderId="39" xfId="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0" fontId="41" fillId="2" borderId="6" xfId="1" applyFont="1" applyFill="1" applyBorder="1" applyAlignment="1" applyProtection="1">
      <alignment horizontal="center" vertical="center"/>
      <protection locked="0"/>
    </xf>
    <xf numFmtId="0" fontId="11" fillId="0" borderId="65" xfId="1" applyFont="1" applyFill="1" applyBorder="1" applyAlignment="1" applyProtection="1">
      <alignment horizontal="center" vertical="center"/>
      <protection locked="0"/>
    </xf>
    <xf numFmtId="0" fontId="11" fillId="2" borderId="70" xfId="1" applyFont="1" applyFill="1" applyBorder="1" applyAlignment="1" applyProtection="1">
      <alignment horizontal="center" vertical="center" wrapText="1"/>
      <protection locked="0"/>
    </xf>
    <xf numFmtId="49" fontId="11" fillId="2" borderId="70" xfId="1" applyNumberFormat="1" applyFont="1" applyFill="1" applyBorder="1" applyAlignment="1" applyProtection="1">
      <alignment horizontal="center" vertical="center"/>
      <protection locked="0"/>
    </xf>
    <xf numFmtId="0" fontId="41" fillId="2" borderId="70" xfId="1" applyFont="1" applyFill="1" applyBorder="1" applyAlignment="1" applyProtection="1">
      <alignment horizontal="center" vertical="center"/>
      <protection locked="0"/>
    </xf>
    <xf numFmtId="2" fontId="11" fillId="4" borderId="66" xfId="1" applyNumberFormat="1" applyFont="1" applyFill="1" applyBorder="1" applyAlignment="1" applyProtection="1">
      <alignment horizontal="center" vertical="center"/>
      <protection locked="0"/>
    </xf>
    <xf numFmtId="2" fontId="20" fillId="5" borderId="66" xfId="1" applyNumberFormat="1" applyFont="1" applyFill="1" applyBorder="1" applyAlignment="1" applyProtection="1">
      <alignment horizontal="center" vertical="center"/>
      <protection locked="0"/>
    </xf>
    <xf numFmtId="2" fontId="11" fillId="0" borderId="66"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wrapText="1"/>
      <protection locked="0"/>
    </xf>
    <xf numFmtId="2" fontId="11" fillId="3" borderId="39"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wrapText="1"/>
      <protection locked="0"/>
    </xf>
    <xf numFmtId="0" fontId="41" fillId="2" borderId="48" xfId="1" applyFont="1" applyFill="1" applyBorder="1" applyAlignment="1" applyProtection="1">
      <alignment horizontal="center" vertical="center"/>
      <protection locked="0"/>
    </xf>
    <xf numFmtId="2" fontId="11" fillId="4" borderId="48" xfId="1" applyNumberFormat="1" applyFont="1" applyFill="1" applyBorder="1" applyAlignment="1" applyProtection="1">
      <alignment horizontal="center" vertical="center"/>
      <protection locked="0"/>
    </xf>
    <xf numFmtId="2" fontId="20" fillId="5" borderId="48" xfId="1" applyNumberFormat="1" applyFont="1" applyFill="1" applyBorder="1" applyAlignment="1" applyProtection="1">
      <alignment horizontal="center" vertical="center"/>
      <protection locked="0"/>
    </xf>
    <xf numFmtId="2" fontId="11" fillId="0" borderId="48" xfId="1" applyNumberFormat="1" applyFont="1" applyFill="1" applyBorder="1" applyAlignment="1" applyProtection="1">
      <alignment horizontal="center" vertical="center"/>
      <protection locked="0"/>
    </xf>
    <xf numFmtId="0" fontId="11" fillId="3" borderId="57" xfId="1" applyFont="1" applyFill="1" applyBorder="1" applyAlignment="1" applyProtection="1">
      <alignment horizontal="center" vertical="center"/>
      <protection locked="0"/>
    </xf>
    <xf numFmtId="0" fontId="11" fillId="3" borderId="65" xfId="1" applyFont="1" applyFill="1" applyBorder="1" applyAlignment="1" applyProtection="1">
      <alignment horizontal="center" vertical="center"/>
      <protection locked="0"/>
    </xf>
    <xf numFmtId="49" fontId="11" fillId="3" borderId="66" xfId="1" applyNumberFormat="1" applyFont="1" applyFill="1" applyBorder="1" applyAlignment="1" applyProtection="1">
      <alignment horizontal="center" vertical="center" wrapText="1"/>
      <protection locked="0"/>
    </xf>
    <xf numFmtId="0" fontId="11" fillId="3" borderId="66" xfId="1" applyFont="1" applyFill="1" applyBorder="1" applyAlignment="1" applyProtection="1">
      <alignment horizontal="center" vertical="center"/>
      <protection locked="0"/>
    </xf>
    <xf numFmtId="0" fontId="11" fillId="2" borderId="0" xfId="1" applyFont="1" applyFill="1" applyAlignment="1" applyProtection="1">
      <alignment wrapText="1"/>
      <protection locked="0"/>
    </xf>
    <xf numFmtId="49" fontId="15" fillId="2" borderId="0" xfId="1" applyNumberFormat="1" applyFont="1" applyFill="1" applyAlignment="1" applyProtection="1">
      <alignment horizontal="center"/>
      <protection locked="0"/>
    </xf>
    <xf numFmtId="9" fontId="19" fillId="0" borderId="0" xfId="8" applyFont="1" applyFill="1" applyBorder="1" applyAlignment="1" applyProtection="1">
      <alignment horizontal="center"/>
    </xf>
    <xf numFmtId="2" fontId="15" fillId="2" borderId="0" xfId="1" applyNumberFormat="1" applyFont="1" applyFill="1" applyBorder="1" applyAlignment="1" applyProtection="1">
      <alignment horizontal="center"/>
      <protection locked="0"/>
    </xf>
    <xf numFmtId="9" fontId="19" fillId="2" borderId="0" xfId="8" applyFont="1" applyFill="1" applyBorder="1" applyAlignment="1" applyProtection="1">
      <alignment horizontal="center"/>
    </xf>
    <xf numFmtId="166" fontId="19" fillId="2" borderId="0" xfId="1" applyNumberFormat="1" applyFont="1" applyFill="1" applyBorder="1" applyAlignment="1" applyProtection="1">
      <alignment horizontal="center"/>
    </xf>
    <xf numFmtId="0" fontId="11" fillId="2" borderId="0" xfId="1" applyFont="1" applyFill="1" applyBorder="1" applyAlignment="1" applyProtection="1">
      <alignment wrapText="1"/>
      <protection locked="0"/>
    </xf>
    <xf numFmtId="49" fontId="11" fillId="2" borderId="0" xfId="1" applyNumberFormat="1" applyFont="1" applyFill="1" applyBorder="1" applyAlignment="1" applyProtection="1">
      <alignment horizontal="center"/>
      <protection locked="0"/>
    </xf>
    <xf numFmtId="0" fontId="24" fillId="2" borderId="18" xfId="1" applyFont="1" applyFill="1" applyBorder="1" applyAlignment="1" applyProtection="1">
      <alignment vertical="center" wrapText="1"/>
      <protection locked="0"/>
    </xf>
    <xf numFmtId="0" fontId="24" fillId="2" borderId="25" xfId="1" applyFont="1" applyFill="1" applyBorder="1" applyAlignment="1" applyProtection="1">
      <alignment vertical="center" wrapText="1"/>
      <protection locked="0"/>
    </xf>
    <xf numFmtId="0" fontId="24" fillId="2" borderId="29" xfId="1" applyFont="1" applyFill="1" applyBorder="1" applyAlignment="1" applyProtection="1">
      <alignment vertical="center" wrapText="1"/>
      <protection locked="0"/>
    </xf>
    <xf numFmtId="49" fontId="11" fillId="2" borderId="0" xfId="1" applyNumberFormat="1" applyFont="1" applyFill="1" applyAlignment="1" applyProtection="1">
      <alignment horizontal="left" vertical="center" wrapText="1"/>
      <protection locked="0"/>
    </xf>
    <xf numFmtId="49" fontId="7" fillId="2" borderId="35" xfId="1" applyNumberFormat="1" applyFont="1" applyFill="1" applyBorder="1" applyAlignment="1" applyProtection="1">
      <alignment horizontal="center" vertical="center" wrapText="1"/>
    </xf>
    <xf numFmtId="1" fontId="7" fillId="4" borderId="35" xfId="1" applyNumberFormat="1" applyFont="1" applyFill="1" applyBorder="1" applyAlignment="1" applyProtection="1">
      <alignment horizontal="center" vertical="center" wrapText="1"/>
      <protection locked="0"/>
    </xf>
    <xf numFmtId="1" fontId="7" fillId="0" borderId="35" xfId="1" applyNumberFormat="1" applyFont="1" applyFill="1" applyBorder="1" applyAlignment="1" applyProtection="1">
      <alignment horizontal="center" vertical="center" wrapText="1"/>
      <protection locked="0"/>
    </xf>
    <xf numFmtId="2" fontId="25" fillId="2" borderId="0" xfId="1" applyNumberFormat="1" applyFont="1" applyFill="1" applyBorder="1" applyProtection="1">
      <protection locked="0"/>
    </xf>
    <xf numFmtId="0" fontId="19" fillId="2" borderId="0" xfId="1" applyFont="1" applyFill="1" applyBorder="1" applyAlignment="1" applyProtection="1">
      <alignment horizontal="center"/>
    </xf>
    <xf numFmtId="2" fontId="27" fillId="2" borderId="0" xfId="1" applyNumberFormat="1" applyFont="1" applyFill="1" applyBorder="1" applyAlignment="1" applyProtection="1">
      <alignment horizontal="center"/>
    </xf>
    <xf numFmtId="1" fontId="15" fillId="2" borderId="0" xfId="1" applyNumberFormat="1" applyFont="1" applyFill="1" applyBorder="1" applyProtection="1">
      <protection locked="0"/>
    </xf>
    <xf numFmtId="0" fontId="1" fillId="0" borderId="0" xfId="1" applyBorder="1" applyAlignment="1"/>
    <xf numFmtId="49" fontId="11" fillId="2" borderId="0" xfId="1" applyNumberFormat="1" applyFont="1" applyFill="1" applyBorder="1" applyAlignment="1" applyProtection="1">
      <alignment horizontal="left" wrapText="1"/>
      <protection locked="0"/>
    </xf>
    <xf numFmtId="49" fontId="1" fillId="2" borderId="0" xfId="1" applyNumberFormat="1" applyFill="1" applyAlignment="1">
      <alignment horizontal="left" wrapText="1"/>
    </xf>
    <xf numFmtId="0" fontId="11" fillId="3" borderId="6" xfId="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protection locked="0"/>
    </xf>
    <xf numFmtId="0" fontId="11" fillId="3" borderId="48" xfId="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protection locked="0"/>
    </xf>
    <xf numFmtId="0" fontId="11" fillId="3" borderId="70" xfId="1" applyFont="1" applyFill="1" applyBorder="1" applyAlignment="1" applyProtection="1">
      <alignment horizontal="center" vertical="center"/>
      <protection locked="0"/>
    </xf>
    <xf numFmtId="49" fontId="11" fillId="2" borderId="0" xfId="1" applyNumberFormat="1" applyFont="1" applyFill="1" applyAlignment="1" applyProtection="1">
      <alignment horizontal="center"/>
      <protection locked="0"/>
    </xf>
    <xf numFmtId="0" fontId="1" fillId="7" borderId="0" xfId="1" applyFont="1" applyFill="1" applyBorder="1" applyAlignment="1">
      <alignment horizontal="center" vertical="center"/>
    </xf>
    <xf numFmtId="0" fontId="1" fillId="7" borderId="0" xfId="1" applyFont="1" applyFill="1" applyBorder="1"/>
    <xf numFmtId="0" fontId="16" fillId="7" borderId="0" xfId="1" applyFont="1" applyFill="1" applyBorder="1" applyAlignment="1" applyProtection="1">
      <alignment vertical="center"/>
      <protection locked="0"/>
    </xf>
    <xf numFmtId="0" fontId="26" fillId="7" borderId="0" xfId="1" applyFont="1" applyFill="1" applyBorder="1" applyAlignment="1">
      <alignment vertical="center"/>
    </xf>
    <xf numFmtId="0" fontId="42" fillId="7" borderId="58" xfId="1" applyFont="1" applyFill="1" applyBorder="1" applyAlignment="1">
      <alignment vertical="center" wrapText="1"/>
    </xf>
    <xf numFmtId="0" fontId="42" fillId="7" borderId="60" xfId="1" applyFont="1" applyFill="1" applyBorder="1" applyAlignment="1">
      <alignment vertical="center" wrapText="1"/>
    </xf>
    <xf numFmtId="0" fontId="24" fillId="7" borderId="0" xfId="1" applyFont="1" applyFill="1" applyBorder="1" applyAlignment="1">
      <alignment horizontal="center" vertical="center" wrapText="1"/>
    </xf>
    <xf numFmtId="0" fontId="8" fillId="7" borderId="0" xfId="1" applyFont="1" applyFill="1" applyBorder="1" applyAlignment="1">
      <alignment horizontal="center" vertical="center" wrapText="1"/>
    </xf>
    <xf numFmtId="0" fontId="11" fillId="7" borderId="0" xfId="1" applyFont="1" applyFill="1" applyBorder="1" applyAlignment="1">
      <alignment horizontal="center" vertical="center"/>
    </xf>
    <xf numFmtId="0" fontId="11" fillId="7" borderId="0" xfId="1" applyFont="1" applyFill="1" applyBorder="1"/>
    <xf numFmtId="0" fontId="44" fillId="10" borderId="4" xfId="1" applyFont="1" applyFill="1" applyBorder="1" applyAlignment="1">
      <alignment horizontal="left" vertical="center"/>
    </xf>
    <xf numFmtId="0" fontId="1" fillId="1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10" borderId="5" xfId="1" applyFont="1" applyFill="1" applyBorder="1" applyAlignment="1">
      <alignment horizontal="center" vertical="center"/>
    </xf>
    <xf numFmtId="0" fontId="1" fillId="7" borderId="4" xfId="1" applyFont="1" applyFill="1" applyBorder="1" applyAlignment="1">
      <alignment horizontal="center" vertical="center"/>
    </xf>
    <xf numFmtId="0" fontId="1" fillId="7" borderId="5" xfId="1" applyFont="1" applyFill="1" applyBorder="1" applyAlignment="1">
      <alignment horizontal="center" vertical="center"/>
    </xf>
    <xf numFmtId="0" fontId="1" fillId="7" borderId="10" xfId="1" applyFont="1" applyFill="1" applyBorder="1" applyAlignment="1">
      <alignment horizontal="center" vertical="center"/>
    </xf>
    <xf numFmtId="2" fontId="8" fillId="2" borderId="37" xfId="1" applyNumberFormat="1" applyFont="1" applyFill="1" applyBorder="1" applyAlignment="1" applyProtection="1">
      <alignment vertical="center"/>
      <protection locked="0"/>
    </xf>
    <xf numFmtId="2" fontId="8" fillId="2" borderId="38" xfId="1" applyNumberFormat="1" applyFont="1" applyFill="1" applyBorder="1" applyAlignment="1" applyProtection="1">
      <alignment vertical="center"/>
      <protection locked="0"/>
    </xf>
    <xf numFmtId="1" fontId="8" fillId="2" borderId="38" xfId="1" applyNumberFormat="1" applyFont="1" applyFill="1" applyBorder="1" applyAlignment="1" applyProtection="1">
      <alignment vertical="center"/>
      <protection locked="0"/>
    </xf>
    <xf numFmtId="0" fontId="11" fillId="0" borderId="39" xfId="1" applyFont="1" applyFill="1" applyBorder="1" applyAlignment="1" applyProtection="1">
      <alignment horizontal="left" vertical="center" wrapText="1"/>
      <protection locked="0"/>
    </xf>
    <xf numFmtId="49" fontId="11" fillId="2" borderId="6" xfId="1" applyNumberFormat="1" applyFont="1" applyFill="1" applyBorder="1" applyAlignment="1" applyProtection="1">
      <alignment horizontal="center" vertical="center" wrapText="1"/>
      <protection locked="0"/>
    </xf>
    <xf numFmtId="2" fontId="11" fillId="4" borderId="36" xfId="1" applyNumberFormat="1" applyFont="1" applyFill="1" applyBorder="1" applyAlignment="1" applyProtection="1">
      <alignment horizontal="center" vertical="center"/>
      <protection locked="0"/>
    </xf>
    <xf numFmtId="2" fontId="11" fillId="2" borderId="36"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wrapText="1"/>
      <protection locked="0"/>
    </xf>
    <xf numFmtId="2" fontId="11" fillId="4" borderId="6" xfId="1" applyNumberFormat="1" applyFont="1" applyFill="1" applyBorder="1" applyAlignment="1" applyProtection="1">
      <alignment horizontal="center" vertical="center"/>
      <protection locked="0"/>
    </xf>
    <xf numFmtId="2" fontId="11" fillId="3" borderId="6" xfId="1" applyNumberFormat="1"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protection locked="0"/>
    </xf>
    <xf numFmtId="2" fontId="11" fillId="3" borderId="66" xfId="1" applyNumberFormat="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wrapText="1"/>
      <protection locked="0"/>
    </xf>
    <xf numFmtId="49" fontId="11" fillId="3" borderId="39"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protection locked="0"/>
    </xf>
    <xf numFmtId="2" fontId="20" fillId="5" borderId="6" xfId="1" applyNumberFormat="1" applyFont="1" applyFill="1" applyBorder="1" applyAlignment="1" applyProtection="1">
      <alignment horizontal="center" vertical="center"/>
      <protection locked="0"/>
    </xf>
    <xf numFmtId="2" fontId="20" fillId="5" borderId="41" xfId="1" applyNumberFormat="1" applyFont="1" applyFill="1" applyBorder="1" applyAlignment="1" applyProtection="1">
      <alignment horizontal="center" vertical="center"/>
      <protection locked="0"/>
    </xf>
    <xf numFmtId="0" fontId="41" fillId="2" borderId="6" xfId="1" applyFont="1" applyFill="1" applyBorder="1" applyAlignment="1" applyProtection="1">
      <alignment horizontal="left" vertical="center"/>
      <protection locked="0"/>
    </xf>
    <xf numFmtId="1" fontId="11" fillId="0" borderId="36" xfId="1" applyNumberFormat="1" applyFont="1" applyFill="1" applyBorder="1" applyAlignment="1" applyProtection="1">
      <alignment horizontal="center" vertical="center"/>
      <protection locked="0"/>
    </xf>
    <xf numFmtId="0" fontId="11" fillId="0" borderId="36" xfId="1" applyFont="1" applyFill="1" applyBorder="1" applyAlignment="1" applyProtection="1">
      <alignment horizontal="center" vertical="center"/>
      <protection locked="0"/>
    </xf>
    <xf numFmtId="0" fontId="11" fillId="4" borderId="36" xfId="1" applyFont="1" applyFill="1" applyBorder="1" applyAlignment="1" applyProtection="1">
      <alignment horizontal="center" vertical="center"/>
      <protection locked="0"/>
    </xf>
    <xf numFmtId="0" fontId="20" fillId="5" borderId="36" xfId="1" applyFont="1" applyFill="1" applyBorder="1" applyAlignment="1" applyProtection="1">
      <alignment horizontal="center" vertical="center"/>
      <protection locked="0"/>
    </xf>
    <xf numFmtId="0" fontId="11" fillId="6" borderId="39" xfId="1" applyFont="1" applyFill="1" applyBorder="1" applyAlignment="1" applyProtection="1">
      <alignment horizontal="left" vertical="center" wrapText="1"/>
    </xf>
    <xf numFmtId="1" fontId="11" fillId="6" borderId="39" xfId="1" applyNumberFormat="1" applyFont="1" applyFill="1" applyBorder="1" applyAlignment="1" applyProtection="1">
      <alignment horizontal="center" wrapText="1"/>
    </xf>
    <xf numFmtId="2" fontId="11" fillId="0" borderId="6" xfId="1" applyNumberFormat="1" applyFont="1" applyFill="1" applyBorder="1" applyAlignment="1" applyProtection="1">
      <alignment horizontal="center" vertical="center"/>
      <protection locked="0"/>
    </xf>
    <xf numFmtId="2" fontId="11" fillId="3" borderId="53"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left" vertical="center"/>
      <protection locked="0"/>
    </xf>
    <xf numFmtId="49" fontId="11" fillId="2" borderId="6" xfId="1" applyNumberFormat="1" applyFont="1" applyFill="1" applyBorder="1" applyAlignment="1" applyProtection="1">
      <alignment vertical="center" wrapText="1"/>
      <protection locked="0"/>
    </xf>
    <xf numFmtId="0" fontId="11" fillId="2" borderId="6" xfId="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protection locked="0"/>
    </xf>
    <xf numFmtId="49" fontId="11" fillId="3" borderId="39" xfId="1" applyNumberFormat="1" applyFont="1" applyFill="1" applyBorder="1" applyAlignment="1" applyProtection="1">
      <alignment vertical="center"/>
      <protection locked="0"/>
    </xf>
    <xf numFmtId="0" fontId="11" fillId="3" borderId="66" xfId="1" applyFont="1" applyFill="1" applyBorder="1" applyAlignment="1" applyProtection="1">
      <alignment horizontal="left" vertical="center"/>
      <protection locked="0"/>
    </xf>
    <xf numFmtId="49" fontId="11" fillId="3" borderId="69" xfId="1" applyNumberFormat="1" applyFont="1" applyFill="1" applyBorder="1" applyAlignment="1" applyProtection="1">
      <alignment vertical="center"/>
      <protection locked="0"/>
    </xf>
    <xf numFmtId="0" fontId="11" fillId="3" borderId="69" xfId="1" applyFont="1" applyFill="1" applyBorder="1" applyAlignment="1" applyProtection="1">
      <alignment horizontal="center" vertical="center"/>
      <protection locked="0"/>
    </xf>
    <xf numFmtId="2" fontId="11" fillId="4" borderId="69" xfId="1" applyNumberFormat="1" applyFont="1" applyFill="1" applyBorder="1" applyAlignment="1" applyProtection="1">
      <alignment horizontal="center" vertical="center"/>
      <protection locked="0"/>
    </xf>
    <xf numFmtId="2" fontId="11" fillId="3" borderId="69" xfId="1" applyNumberFormat="1" applyFont="1" applyFill="1" applyBorder="1" applyAlignment="1" applyProtection="1">
      <alignment horizontal="center" vertical="center"/>
      <protection locked="0"/>
    </xf>
    <xf numFmtId="0" fontId="11" fillId="3" borderId="52" xfId="1" applyFont="1" applyFill="1" applyBorder="1" applyAlignment="1" applyProtection="1">
      <alignment horizontal="center" vertical="center"/>
    </xf>
    <xf numFmtId="49" fontId="11" fillId="3" borderId="6" xfId="1" applyNumberFormat="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0" fontId="11" fillId="2" borderId="36" xfId="1" applyFont="1" applyFill="1" applyBorder="1" applyAlignment="1" applyProtection="1">
      <alignment horizontal="left" vertical="center" wrapText="1"/>
      <protection locked="0"/>
    </xf>
    <xf numFmtId="0" fontId="11" fillId="2" borderId="36"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xf>
    <xf numFmtId="0" fontId="11" fillId="0" borderId="36" xfId="1" applyFont="1" applyFill="1" applyBorder="1" applyAlignment="1" applyProtection="1">
      <alignment vertical="center"/>
      <protection locked="0"/>
    </xf>
    <xf numFmtId="2" fontId="11" fillId="0" borderId="36" xfId="1" applyNumberFormat="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xf>
    <xf numFmtId="0" fontId="45" fillId="0" borderId="0" xfId="0" applyFont="1"/>
    <xf numFmtId="2" fontId="11" fillId="2" borderId="51" xfId="1" applyNumberFormat="1" applyFont="1" applyFill="1" applyBorder="1" applyAlignment="1" applyProtection="1">
      <alignment horizontal="center" vertical="center"/>
      <protection locked="0"/>
    </xf>
    <xf numFmtId="2" fontId="11" fillId="3" borderId="67" xfId="1" applyNumberFormat="1" applyFont="1" applyFill="1" applyBorder="1" applyAlignment="1" applyProtection="1">
      <alignment horizontal="center" vertical="center"/>
      <protection locked="0"/>
    </xf>
    <xf numFmtId="0" fontId="46" fillId="7" borderId="56" xfId="1" applyFont="1" applyFill="1" applyBorder="1" applyAlignment="1">
      <alignment horizontal="center" wrapText="1"/>
    </xf>
    <xf numFmtId="0" fontId="26" fillId="7" borderId="89" xfId="1" applyFont="1" applyFill="1" applyBorder="1" applyAlignment="1">
      <alignment horizontal="center" vertical="center" wrapText="1"/>
    </xf>
    <xf numFmtId="0" fontId="26" fillId="7" borderId="63" xfId="1" applyFont="1" applyFill="1" applyBorder="1" applyAlignment="1">
      <alignment horizontal="center" vertical="center" wrapText="1"/>
    </xf>
    <xf numFmtId="0" fontId="46" fillId="7" borderId="61" xfId="1" applyFont="1" applyFill="1" applyBorder="1" applyAlignment="1">
      <alignment vertical="center" wrapText="1"/>
    </xf>
    <xf numFmtId="0" fontId="26" fillId="7" borderId="72" xfId="1" applyFont="1" applyFill="1" applyBorder="1" applyAlignment="1">
      <alignment horizontal="center" vertical="center"/>
    </xf>
    <xf numFmtId="0" fontId="26" fillId="7" borderId="59" xfId="1" applyFont="1" applyFill="1" applyBorder="1" applyAlignment="1">
      <alignment horizontal="center" vertical="center"/>
    </xf>
    <xf numFmtId="0" fontId="11" fillId="3" borderId="64" xfId="1" applyFont="1" applyFill="1" applyBorder="1" applyAlignment="1" applyProtection="1">
      <alignment horizontal="left" vertical="center" wrapText="1"/>
      <protection locked="0"/>
    </xf>
    <xf numFmtId="0" fontId="11" fillId="3" borderId="58" xfId="1" applyFont="1" applyFill="1" applyBorder="1" applyAlignment="1" applyProtection="1">
      <alignment horizontal="center" vertical="center"/>
      <protection locked="0"/>
    </xf>
    <xf numFmtId="0" fontId="11" fillId="3" borderId="45" xfId="1" applyFont="1" applyFill="1" applyBorder="1" applyAlignment="1" applyProtection="1">
      <alignment horizontal="left" vertical="center" wrapText="1"/>
    </xf>
    <xf numFmtId="2" fontId="11" fillId="4" borderId="41" xfId="1" applyNumberFormat="1" applyFont="1" applyFill="1" applyBorder="1" applyAlignment="1" applyProtection="1">
      <alignment horizontal="center" vertical="center"/>
      <protection locked="0"/>
    </xf>
    <xf numFmtId="0" fontId="26" fillId="0" borderId="41" xfId="1" applyFont="1" applyFill="1" applyBorder="1" applyAlignment="1" applyProtection="1">
      <alignment vertical="center" wrapText="1"/>
    </xf>
    <xf numFmtId="1" fontId="26" fillId="0" borderId="41" xfId="1" applyNumberFormat="1" applyFont="1" applyFill="1" applyBorder="1" applyAlignment="1" applyProtection="1">
      <alignment horizontal="center" vertical="center" wrapText="1"/>
    </xf>
    <xf numFmtId="0" fontId="26" fillId="0" borderId="41" xfId="1" applyFont="1" applyBorder="1" applyAlignment="1" applyProtection="1">
      <alignment horizontal="center" vertical="center" wrapText="1"/>
      <protection locked="0"/>
    </xf>
    <xf numFmtId="1" fontId="26" fillId="4" borderId="41" xfId="1" applyNumberFormat="1" applyFont="1" applyFill="1" applyBorder="1" applyAlignment="1" applyProtection="1">
      <alignment horizontal="center" vertical="center" wrapText="1"/>
    </xf>
    <xf numFmtId="1" fontId="18" fillId="5" borderId="41" xfId="1" applyNumberFormat="1" applyFont="1" applyFill="1" applyBorder="1" applyAlignment="1" applyProtection="1">
      <alignment horizontal="center" vertical="center" wrapText="1"/>
    </xf>
    <xf numFmtId="1" fontId="26" fillId="0" borderId="68" xfId="1" applyNumberFormat="1" applyFont="1" applyFill="1" applyBorder="1" applyAlignment="1" applyProtection="1">
      <alignment horizontal="center" vertical="center" wrapText="1"/>
    </xf>
    <xf numFmtId="0" fontId="26" fillId="6" borderId="39" xfId="1" applyFont="1" applyFill="1" applyBorder="1" applyAlignment="1" applyProtection="1">
      <alignment vertical="center" wrapText="1"/>
    </xf>
    <xf numFmtId="2" fontId="26" fillId="4" borderId="6" xfId="1" applyNumberFormat="1" applyFont="1" applyFill="1" applyBorder="1" applyAlignment="1" applyProtection="1">
      <alignment horizontal="center" vertical="center"/>
      <protection locked="0"/>
    </xf>
    <xf numFmtId="2" fontId="18" fillId="5" borderId="6" xfId="1" applyNumberFormat="1" applyFont="1" applyFill="1" applyBorder="1" applyAlignment="1" applyProtection="1">
      <alignment horizontal="center" vertical="center"/>
      <protection locked="0"/>
    </xf>
    <xf numFmtId="0" fontId="11" fillId="6" borderId="39" xfId="1" applyFont="1" applyFill="1" applyBorder="1" applyAlignment="1" applyProtection="1">
      <alignment vertical="center" wrapText="1"/>
    </xf>
    <xf numFmtId="2" fontId="11" fillId="0" borderId="53" xfId="1" applyNumberFormat="1" applyFont="1" applyFill="1" applyBorder="1" applyAlignment="1" applyProtection="1">
      <alignment horizontal="center" vertical="center"/>
      <protection locked="0"/>
    </xf>
    <xf numFmtId="0" fontId="11" fillId="0" borderId="51" xfId="1" applyFont="1" applyFill="1" applyBorder="1" applyAlignment="1" applyProtection="1">
      <alignment horizontal="center" vertical="center"/>
      <protection locked="0"/>
    </xf>
    <xf numFmtId="165" fontId="11" fillId="0" borderId="6" xfId="1" applyNumberFormat="1" applyFont="1" applyFill="1" applyBorder="1" applyAlignment="1" applyProtection="1">
      <alignment horizontal="center" vertical="center"/>
      <protection locked="0"/>
    </xf>
    <xf numFmtId="0" fontId="11" fillId="3" borderId="57" xfId="1" applyFont="1" applyFill="1" applyBorder="1" applyAlignment="1" applyProtection="1">
      <alignment horizontal="left" vertical="center"/>
      <protection locked="0"/>
    </xf>
    <xf numFmtId="2" fontId="11" fillId="3" borderId="57" xfId="1" applyNumberFormat="1" applyFont="1" applyFill="1" applyBorder="1" applyAlignment="1" applyProtection="1">
      <alignment horizontal="center" vertical="center"/>
      <protection locked="0"/>
    </xf>
    <xf numFmtId="49" fontId="11" fillId="3" borderId="6" xfId="1" applyNumberFormat="1" applyFont="1" applyFill="1" applyBorder="1" applyAlignment="1" applyProtection="1">
      <alignment vertical="center"/>
      <protection locked="0"/>
    </xf>
    <xf numFmtId="2" fontId="11" fillId="3" borderId="73"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left" vertical="center" wrapText="1"/>
      <protection locked="0"/>
    </xf>
    <xf numFmtId="0" fontId="11" fillId="0" borderId="58" xfId="1" applyFont="1" applyFill="1" applyBorder="1" applyAlignment="1" applyProtection="1">
      <alignment horizontal="center" vertical="center"/>
      <protection locked="0"/>
    </xf>
    <xf numFmtId="2" fontId="11" fillId="4" borderId="54" xfId="1" applyNumberFormat="1" applyFont="1" applyFill="1" applyBorder="1" applyAlignment="1" applyProtection="1">
      <alignment horizontal="center" vertical="center"/>
      <protection locked="0"/>
    </xf>
    <xf numFmtId="2" fontId="20" fillId="5" borderId="54" xfId="1" applyNumberFormat="1" applyFont="1" applyFill="1" applyBorder="1" applyAlignment="1" applyProtection="1">
      <alignment horizontal="center" vertical="center"/>
      <protection locked="0"/>
    </xf>
    <xf numFmtId="0" fontId="11" fillId="0" borderId="44" xfId="1" applyFont="1" applyFill="1" applyBorder="1" applyAlignment="1" applyProtection="1">
      <alignment horizontal="center" vertical="center"/>
    </xf>
    <xf numFmtId="0" fontId="11" fillId="2" borderId="45" xfId="1" applyFont="1" applyFill="1" applyBorder="1" applyAlignment="1" applyProtection="1">
      <alignment horizontal="left" vertical="center"/>
      <protection locked="0"/>
    </xf>
    <xf numFmtId="49" fontId="11" fillId="2" borderId="45" xfId="1" applyNumberFormat="1" applyFont="1" applyFill="1" applyBorder="1" applyAlignment="1" applyProtection="1">
      <alignment horizontal="left" vertical="center" wrapText="1"/>
      <protection locked="0"/>
    </xf>
    <xf numFmtId="0" fontId="11" fillId="2" borderId="45" xfId="1" applyFont="1" applyFill="1" applyBorder="1" applyAlignment="1" applyProtection="1">
      <alignment horizontal="center" vertical="center"/>
      <protection locked="0"/>
    </xf>
    <xf numFmtId="2" fontId="11" fillId="4" borderId="45" xfId="1" applyNumberFormat="1" applyFont="1" applyFill="1" applyBorder="1" applyAlignment="1" applyProtection="1">
      <alignment horizontal="center" vertical="center"/>
      <protection locked="0"/>
    </xf>
    <xf numFmtId="2" fontId="20" fillId="5" borderId="45" xfId="1" applyNumberFormat="1" applyFont="1" applyFill="1" applyBorder="1" applyAlignment="1" applyProtection="1">
      <alignment horizontal="center" vertical="center"/>
      <protection locked="0"/>
    </xf>
    <xf numFmtId="2" fontId="11" fillId="0" borderId="45" xfId="1" applyNumberFormat="1" applyFont="1" applyFill="1" applyBorder="1" applyAlignment="1" applyProtection="1">
      <alignment horizontal="center" vertical="center"/>
      <protection locked="0"/>
    </xf>
    <xf numFmtId="0" fontId="11" fillId="3" borderId="48" xfId="1" applyFont="1" applyFill="1" applyBorder="1" applyAlignment="1" applyProtection="1">
      <alignment horizontal="left" vertical="center"/>
      <protection locked="0"/>
    </xf>
    <xf numFmtId="49" fontId="11" fillId="3" borderId="48" xfId="1" applyNumberFormat="1" applyFont="1" applyFill="1" applyBorder="1" applyAlignment="1" applyProtection="1">
      <alignment vertical="center" wrapText="1"/>
      <protection locked="0"/>
    </xf>
    <xf numFmtId="0" fontId="11" fillId="0" borderId="50" xfId="1" applyFont="1" applyFill="1" applyBorder="1" applyAlignment="1" applyProtection="1">
      <alignment horizontal="center" vertical="center"/>
      <protection locked="0"/>
    </xf>
    <xf numFmtId="2" fontId="11" fillId="0" borderId="51" xfId="1" applyNumberFormat="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xf>
    <xf numFmtId="0" fontId="11" fillId="2" borderId="39" xfId="1" applyFont="1" applyFill="1" applyBorder="1" applyAlignment="1" applyProtection="1">
      <alignment horizontal="left" vertical="center"/>
      <protection locked="0"/>
    </xf>
    <xf numFmtId="49" fontId="11" fillId="0" borderId="6" xfId="1" applyNumberFormat="1" applyFont="1" applyFill="1" applyBorder="1" applyAlignment="1" applyProtection="1">
      <alignment horizontal="left" vertical="center" wrapText="1"/>
      <protection locked="0"/>
    </xf>
    <xf numFmtId="0" fontId="41" fillId="2" borderId="54" xfId="1" applyFont="1" applyFill="1" applyBorder="1" applyAlignment="1" applyProtection="1">
      <alignment horizontal="left" vertical="center"/>
      <protection locked="0"/>
    </xf>
    <xf numFmtId="49" fontId="11" fillId="2" borderId="54" xfId="1" applyNumberFormat="1" applyFont="1" applyFill="1" applyBorder="1" applyAlignment="1" applyProtection="1">
      <alignment vertical="center" wrapText="1"/>
      <protection locked="0"/>
    </xf>
    <xf numFmtId="0" fontId="11" fillId="3" borderId="38" xfId="1" applyFont="1" applyFill="1" applyBorder="1" applyAlignment="1" applyProtection="1">
      <alignment horizontal="left" vertical="center"/>
      <protection locked="0"/>
    </xf>
    <xf numFmtId="49" fontId="11" fillId="3" borderId="56" xfId="1" applyNumberFormat="1" applyFont="1" applyFill="1" applyBorder="1" applyAlignment="1" applyProtection="1">
      <alignment vertical="center" wrapText="1"/>
      <protection locked="0"/>
    </xf>
    <xf numFmtId="0" fontId="11" fillId="3" borderId="56" xfId="1" applyFont="1" applyFill="1" applyBorder="1" applyAlignment="1" applyProtection="1">
      <alignment horizontal="center" vertical="center"/>
      <protection locked="0"/>
    </xf>
    <xf numFmtId="49" fontId="11" fillId="2" borderId="36" xfId="1" applyNumberFormat="1" applyFont="1" applyFill="1" applyBorder="1" applyAlignment="1" applyProtection="1">
      <alignment vertical="center" wrapText="1"/>
      <protection locked="0"/>
    </xf>
    <xf numFmtId="0" fontId="11" fillId="2" borderId="38" xfId="1" applyFont="1" applyFill="1" applyBorder="1" applyAlignment="1" applyProtection="1">
      <alignment horizontal="center" vertical="center"/>
      <protection locked="0"/>
    </xf>
    <xf numFmtId="165" fontId="11" fillId="4" borderId="38" xfId="1" applyNumberFormat="1" applyFont="1" applyFill="1" applyBorder="1" applyAlignment="1" applyProtection="1">
      <alignment horizontal="center" vertical="center"/>
      <protection locked="0"/>
    </xf>
    <xf numFmtId="2" fontId="11" fillId="0" borderId="38" xfId="1" applyNumberFormat="1" applyFont="1" applyFill="1" applyBorder="1" applyAlignment="1" applyProtection="1">
      <alignment horizontal="center" vertical="center"/>
      <protection locked="0"/>
    </xf>
    <xf numFmtId="2" fontId="20" fillId="5" borderId="36" xfId="1" applyNumberFormat="1" applyFont="1" applyFill="1" applyBorder="1" applyAlignment="1" applyProtection="1">
      <alignment horizontal="center" vertical="center"/>
      <protection locked="0"/>
    </xf>
    <xf numFmtId="0" fontId="11" fillId="0" borderId="56" xfId="1" applyFont="1" applyFill="1" applyBorder="1" applyAlignment="1" applyProtection="1">
      <alignment horizontal="left" vertical="center"/>
      <protection locked="0"/>
    </xf>
    <xf numFmtId="49" fontId="11" fillId="2" borderId="56" xfId="1" applyNumberFormat="1" applyFont="1" applyFill="1" applyBorder="1" applyAlignment="1" applyProtection="1">
      <alignment vertical="center" wrapText="1"/>
      <protection locked="0"/>
    </xf>
    <xf numFmtId="0" fontId="11" fillId="2" borderId="56" xfId="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protection locked="0"/>
    </xf>
    <xf numFmtId="0" fontId="11" fillId="0" borderId="60" xfId="1" applyFont="1" applyFill="1" applyBorder="1" applyAlignment="1" applyProtection="1">
      <alignment horizontal="center" vertical="center"/>
      <protection locked="0"/>
    </xf>
    <xf numFmtId="0" fontId="11" fillId="0" borderId="61" xfId="1" applyFont="1" applyFill="1" applyBorder="1" applyAlignment="1" applyProtection="1">
      <alignment horizontal="left" vertical="center"/>
      <protection locked="0"/>
    </xf>
    <xf numFmtId="49" fontId="11" fillId="2" borderId="61" xfId="1" applyNumberFormat="1" applyFont="1" applyFill="1" applyBorder="1" applyAlignment="1" applyProtection="1">
      <alignment vertical="center" wrapText="1"/>
      <protection locked="0"/>
    </xf>
    <xf numFmtId="0" fontId="11" fillId="2" borderId="61" xfId="1" applyFont="1" applyFill="1" applyBorder="1" applyAlignment="1" applyProtection="1">
      <alignment horizontal="center" vertical="center"/>
      <protection locked="0"/>
    </xf>
    <xf numFmtId="2" fontId="11" fillId="4" borderId="61" xfId="1" applyNumberFormat="1" applyFont="1" applyFill="1" applyBorder="1" applyAlignment="1" applyProtection="1">
      <alignment horizontal="center" vertical="center"/>
      <protection locked="0"/>
    </xf>
    <xf numFmtId="2" fontId="11" fillId="0" borderId="61" xfId="1" applyNumberFormat="1" applyFont="1" applyFill="1" applyBorder="1" applyAlignment="1" applyProtection="1">
      <alignment horizontal="center" vertical="center"/>
      <protection locked="0"/>
    </xf>
    <xf numFmtId="2" fontId="11" fillId="0" borderId="62"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xf>
    <xf numFmtId="165" fontId="11" fillId="4" borderId="6" xfId="1" applyNumberFormat="1" applyFont="1" applyFill="1" applyBorder="1" applyAlignment="1" applyProtection="1">
      <alignment horizontal="center" vertical="center"/>
      <protection locked="0"/>
    </xf>
    <xf numFmtId="0" fontId="11" fillId="6" borderId="8" xfId="1" applyFont="1" applyFill="1" applyBorder="1" applyAlignment="1" applyProtection="1">
      <alignment horizontal="center" vertical="center"/>
      <protection locked="0"/>
    </xf>
    <xf numFmtId="0" fontId="11" fillId="6" borderId="6" xfId="1" applyFont="1" applyFill="1" applyBorder="1" applyAlignment="1" applyProtection="1">
      <alignment horizontal="left" vertical="center" wrapText="1"/>
      <protection locked="0"/>
    </xf>
    <xf numFmtId="165" fontId="11" fillId="6" borderId="53"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center" vertical="center"/>
    </xf>
    <xf numFmtId="165" fontId="11" fillId="3" borderId="6" xfId="1" applyNumberFormat="1" applyFont="1" applyFill="1" applyBorder="1" applyAlignment="1" applyProtection="1">
      <alignment horizontal="center" vertical="center"/>
      <protection locked="0"/>
    </xf>
    <xf numFmtId="165" fontId="20" fillId="5" borderId="6" xfId="1" applyNumberFormat="1" applyFont="1" applyFill="1" applyBorder="1" applyAlignment="1" applyProtection="1">
      <alignment horizontal="center" vertical="center"/>
      <protection locked="0"/>
    </xf>
    <xf numFmtId="165" fontId="11" fillId="2" borderId="6" xfId="1" applyNumberFormat="1" applyFont="1" applyFill="1" applyBorder="1" applyAlignment="1" applyProtection="1">
      <alignment horizontal="center" vertical="center"/>
      <protection locked="0"/>
    </xf>
    <xf numFmtId="165" fontId="11" fillId="2" borderId="53"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wrapText="1"/>
      <protection locked="0"/>
    </xf>
    <xf numFmtId="165" fontId="11" fillId="0" borderId="53" xfId="1" applyNumberFormat="1" applyFont="1" applyFill="1" applyBorder="1" applyAlignment="1" applyProtection="1">
      <alignment horizontal="center" vertical="center"/>
      <protection locked="0"/>
    </xf>
    <xf numFmtId="0" fontId="11" fillId="2" borderId="66" xfId="1" applyFont="1" applyFill="1" applyBorder="1" applyAlignment="1" applyProtection="1">
      <alignment horizontal="left" vertical="center" wrapText="1"/>
      <protection locked="0"/>
    </xf>
    <xf numFmtId="49" fontId="11" fillId="2" borderId="66" xfId="1" applyNumberFormat="1" applyFont="1" applyFill="1" applyBorder="1" applyAlignment="1" applyProtection="1">
      <alignment horizontal="center" vertical="center" wrapText="1"/>
      <protection locked="0"/>
    </xf>
    <xf numFmtId="0" fontId="11" fillId="2" borderId="66" xfId="1" applyFont="1" applyFill="1" applyBorder="1" applyAlignment="1" applyProtection="1">
      <alignment horizontal="center" vertical="center"/>
      <protection locked="0"/>
    </xf>
    <xf numFmtId="2" fontId="11" fillId="0" borderId="67" xfId="1" applyNumberFormat="1" applyFont="1" applyFill="1" applyBorder="1" applyAlignment="1" applyProtection="1">
      <alignment horizontal="center" vertical="center"/>
      <protection locked="0"/>
    </xf>
    <xf numFmtId="2" fontId="11" fillId="0" borderId="68" xfId="1" applyNumberFormat="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protection locked="0"/>
    </xf>
    <xf numFmtId="49" fontId="11" fillId="3" borderId="69"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left" vertical="center" wrapText="1"/>
      <protection locked="0"/>
    </xf>
    <xf numFmtId="0" fontId="11" fillId="0" borderId="41" xfId="1" applyFont="1" applyBorder="1" applyAlignment="1" applyProtection="1">
      <alignment horizontal="center" vertical="center"/>
    </xf>
    <xf numFmtId="2" fontId="11" fillId="0" borderId="41"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xf>
    <xf numFmtId="0" fontId="11" fillId="0" borderId="6" xfId="1" applyFont="1" applyBorder="1" applyAlignment="1" applyProtection="1">
      <alignment horizontal="center" vertical="center"/>
    </xf>
    <xf numFmtId="0" fontId="11" fillId="3" borderId="57" xfId="1" applyFont="1" applyFill="1" applyBorder="1" applyAlignment="1" applyProtection="1">
      <alignment horizontal="center" vertical="center"/>
    </xf>
    <xf numFmtId="0" fontId="11" fillId="3" borderId="36" xfId="1" applyFont="1" applyFill="1" applyBorder="1" applyAlignment="1" applyProtection="1">
      <alignment horizontal="left" vertical="center"/>
    </xf>
    <xf numFmtId="49" fontId="11" fillId="3" borderId="36" xfId="1" applyNumberFormat="1" applyFont="1" applyFill="1" applyBorder="1" applyAlignment="1" applyProtection="1">
      <alignment horizontal="center" vertical="center" wrapText="1"/>
      <protection locked="0"/>
    </xf>
    <xf numFmtId="0" fontId="11" fillId="0" borderId="29" xfId="1" applyFont="1" applyFill="1" applyBorder="1" applyAlignment="1" applyProtection="1">
      <alignment horizontal="center" vertical="center"/>
    </xf>
    <xf numFmtId="2" fontId="11" fillId="3" borderId="36" xfId="1" applyNumberFormat="1" applyFont="1" applyFill="1" applyBorder="1" applyAlignment="1" applyProtection="1">
      <alignment horizontal="center" vertical="center"/>
      <protection locked="0"/>
    </xf>
    <xf numFmtId="0" fontId="11" fillId="0" borderId="6" xfId="1" applyFont="1" applyBorder="1" applyAlignment="1" applyProtection="1">
      <alignment horizontal="left" vertical="center" wrapText="1"/>
    </xf>
    <xf numFmtId="0" fontId="11" fillId="0" borderId="36" xfId="1" applyFont="1" applyBorder="1" applyAlignment="1" applyProtection="1">
      <alignment horizontal="center" vertical="center"/>
    </xf>
    <xf numFmtId="0" fontId="11" fillId="0" borderId="0" xfId="1" applyFont="1" applyBorder="1" applyAlignment="1" applyProtection="1">
      <alignment horizontal="left" vertical="center" wrapText="1"/>
    </xf>
    <xf numFmtId="0" fontId="11" fillId="3" borderId="65" xfId="1" applyFont="1" applyFill="1" applyBorder="1" applyAlignment="1" applyProtection="1">
      <alignment horizontal="center" vertical="center"/>
    </xf>
    <xf numFmtId="0" fontId="11" fillId="3" borderId="61" xfId="1" applyFont="1" applyFill="1" applyBorder="1" applyAlignment="1" applyProtection="1">
      <alignment horizontal="left" vertical="center"/>
    </xf>
    <xf numFmtId="49" fontId="11" fillId="3" borderId="66" xfId="1" applyNumberFormat="1" applyFont="1" applyFill="1" applyBorder="1" applyAlignment="1" applyProtection="1">
      <alignment horizontal="center" vertical="center" wrapText="1"/>
    </xf>
    <xf numFmtId="0" fontId="11" fillId="3" borderId="71" xfId="1" applyFont="1" applyFill="1" applyBorder="1" applyAlignment="1" applyProtection="1">
      <alignment horizontal="center" vertical="center"/>
    </xf>
    <xf numFmtId="0" fontId="11" fillId="2" borderId="41" xfId="1" applyFont="1" applyFill="1" applyBorder="1" applyAlignment="1" applyProtection="1">
      <alignment vertical="center"/>
    </xf>
    <xf numFmtId="0" fontId="11" fillId="2" borderId="6" xfId="1" applyFont="1" applyFill="1" applyBorder="1" applyAlignment="1" applyProtection="1">
      <alignment vertical="center"/>
    </xf>
    <xf numFmtId="0" fontId="11" fillId="3" borderId="72" xfId="1" applyFont="1" applyFill="1" applyBorder="1" applyAlignment="1" applyProtection="1">
      <alignment horizontal="center" vertical="center"/>
    </xf>
    <xf numFmtId="0" fontId="11" fillId="3" borderId="56" xfId="1" applyFont="1" applyFill="1" applyBorder="1" applyAlignment="1" applyProtection="1">
      <alignment horizontal="left" vertical="center"/>
    </xf>
    <xf numFmtId="49" fontId="11" fillId="3" borderId="54" xfId="1" applyNumberFormat="1" applyFont="1" applyFill="1" applyBorder="1" applyAlignment="1" applyProtection="1">
      <alignment horizontal="center" vertical="center" wrapText="1"/>
    </xf>
    <xf numFmtId="0" fontId="11" fillId="3" borderId="25" xfId="1" applyFont="1" applyFill="1" applyBorder="1" applyAlignment="1" applyProtection="1">
      <alignment horizontal="center" vertical="center"/>
    </xf>
    <xf numFmtId="2" fontId="11" fillId="3" borderId="54" xfId="1" applyNumberFormat="1" applyFont="1" applyFill="1" applyBorder="1" applyAlignment="1" applyProtection="1">
      <alignment horizontal="center" vertical="center"/>
      <protection locked="0"/>
    </xf>
    <xf numFmtId="2" fontId="11" fillId="3" borderId="59" xfId="1" applyNumberFormat="1" applyFont="1" applyFill="1" applyBorder="1" applyAlignment="1" applyProtection="1">
      <alignment horizontal="center" vertical="center"/>
      <protection locked="0"/>
    </xf>
    <xf numFmtId="0" fontId="11" fillId="3" borderId="64" xfId="1" applyFont="1" applyFill="1" applyBorder="1" applyAlignment="1" applyProtection="1">
      <alignment horizontal="center" vertical="center"/>
    </xf>
    <xf numFmtId="0" fontId="11" fillId="3" borderId="40" xfId="1" applyFont="1" applyFill="1" applyBorder="1" applyAlignment="1" applyProtection="1">
      <alignment horizontal="left" vertical="center"/>
    </xf>
    <xf numFmtId="49" fontId="11" fillId="3" borderId="40" xfId="1" applyNumberFormat="1" applyFont="1" applyFill="1" applyBorder="1" applyAlignment="1" applyProtection="1">
      <alignment horizontal="center" vertical="center" wrapText="1"/>
    </xf>
    <xf numFmtId="0" fontId="11" fillId="3" borderId="41" xfId="1" applyFont="1" applyFill="1" applyBorder="1" applyAlignment="1" applyProtection="1">
      <alignment horizontal="center" vertical="center"/>
    </xf>
    <xf numFmtId="0" fontId="11" fillId="3" borderId="40" xfId="1" applyFont="1" applyFill="1" applyBorder="1" applyAlignment="1" applyProtection="1">
      <alignment horizontal="center" vertical="center"/>
    </xf>
    <xf numFmtId="165" fontId="11" fillId="4" borderId="40" xfId="1" applyNumberFormat="1" applyFont="1" applyFill="1" applyBorder="1" applyAlignment="1" applyProtection="1">
      <alignment horizontal="center" vertical="center"/>
      <protection locked="0"/>
    </xf>
    <xf numFmtId="165" fontId="11" fillId="3" borderId="40" xfId="1" applyNumberFormat="1" applyFont="1" applyFill="1" applyBorder="1" applyAlignment="1" applyProtection="1">
      <alignment horizontal="center" vertical="center"/>
      <protection locked="0"/>
    </xf>
    <xf numFmtId="0" fontId="11" fillId="3" borderId="69" xfId="1" applyFont="1" applyFill="1" applyBorder="1" applyAlignment="1" applyProtection="1">
      <alignment horizontal="center" vertical="center"/>
    </xf>
    <xf numFmtId="0" fontId="11" fillId="3" borderId="66" xfId="1" applyFont="1" applyFill="1" applyBorder="1" applyAlignment="1" applyProtection="1">
      <alignment horizontal="left" vertical="center"/>
    </xf>
    <xf numFmtId="0" fontId="11" fillId="3" borderId="61" xfId="1" applyFont="1" applyFill="1" applyBorder="1" applyAlignment="1" applyProtection="1">
      <alignment horizontal="center" vertical="center"/>
    </xf>
    <xf numFmtId="0" fontId="11" fillId="3" borderId="66" xfId="1" applyFont="1" applyFill="1" applyBorder="1" applyAlignment="1" applyProtection="1">
      <alignment horizontal="center" vertical="center"/>
    </xf>
    <xf numFmtId="49" fontId="11" fillId="3" borderId="36"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xf>
    <xf numFmtId="9" fontId="11" fillId="4" borderId="36" xfId="8" applyFont="1" applyFill="1" applyBorder="1" applyAlignment="1" applyProtection="1">
      <alignment horizontal="center" vertical="center"/>
      <protection locked="0"/>
    </xf>
    <xf numFmtId="9" fontId="11" fillId="3" borderId="36" xfId="8"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xf>
    <xf numFmtId="9" fontId="11" fillId="4" borderId="61" xfId="8" applyFont="1" applyFill="1" applyBorder="1" applyAlignment="1" applyProtection="1">
      <alignment horizontal="center" vertical="center"/>
      <protection locked="0"/>
    </xf>
    <xf numFmtId="9" fontId="11" fillId="3" borderId="61" xfId="8" applyFont="1" applyFill="1" applyBorder="1" applyAlignment="1" applyProtection="1">
      <alignment horizontal="center" vertical="center"/>
      <protection locked="0"/>
    </xf>
    <xf numFmtId="0" fontId="20" fillId="5" borderId="6" xfId="1" applyFont="1" applyFill="1" applyBorder="1" applyAlignment="1" applyProtection="1">
      <alignment horizontal="center" vertical="center"/>
      <protection locked="0"/>
    </xf>
    <xf numFmtId="0" fontId="11" fillId="6" borderId="39" xfId="1" applyFont="1" applyFill="1" applyBorder="1" applyAlignment="1" applyProtection="1">
      <alignment vertical="center" wrapText="1"/>
      <protection locked="0"/>
    </xf>
    <xf numFmtId="1" fontId="11" fillId="6" borderId="6" xfId="1"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left" vertical="center" wrapText="1"/>
    </xf>
    <xf numFmtId="0" fontId="11" fillId="6" borderId="6" xfId="1" applyFont="1" applyFill="1" applyBorder="1" applyAlignment="1" applyProtection="1">
      <alignment vertical="center" wrapText="1"/>
      <protection locked="0"/>
    </xf>
    <xf numFmtId="0" fontId="11" fillId="6" borderId="6" xfId="1" applyFont="1" applyFill="1" applyBorder="1" applyAlignment="1" applyProtection="1">
      <alignment horizontal="left" vertical="center" wrapText="1"/>
    </xf>
    <xf numFmtId="1" fontId="11" fillId="6" borderId="6" xfId="1" applyNumberFormat="1" applyFont="1" applyFill="1" applyBorder="1" applyAlignment="1" applyProtection="1">
      <alignment horizontal="center"/>
    </xf>
    <xf numFmtId="0" fontId="11" fillId="6" borderId="39" xfId="1" applyFont="1" applyFill="1" applyBorder="1" applyAlignment="1" applyProtection="1">
      <alignment horizontal="center" vertical="center"/>
    </xf>
    <xf numFmtId="0" fontId="11" fillId="0" borderId="65" xfId="1" applyFont="1" applyFill="1" applyBorder="1" applyAlignment="1" applyProtection="1">
      <alignment horizontal="center" vertical="center"/>
    </xf>
    <xf numFmtId="0" fontId="11" fillId="0" borderId="61" xfId="1" applyFont="1" applyFill="1" applyBorder="1" applyAlignment="1" applyProtection="1">
      <alignment horizontal="center" vertical="center"/>
      <protection locked="0"/>
    </xf>
    <xf numFmtId="0" fontId="11" fillId="4" borderId="61" xfId="1" applyFont="1" applyFill="1" applyBorder="1" applyAlignment="1" applyProtection="1">
      <alignment horizontal="center" vertical="center"/>
      <protection locked="0"/>
    </xf>
    <xf numFmtId="0" fontId="20" fillId="5" borderId="61" xfId="1" applyFont="1" applyFill="1" applyBorder="1" applyAlignment="1" applyProtection="1">
      <alignment horizontal="center" vertical="center"/>
      <protection locked="0"/>
    </xf>
    <xf numFmtId="0" fontId="11" fillId="0" borderId="62" xfId="1" applyFont="1" applyFill="1" applyBorder="1" applyAlignment="1" applyProtection="1">
      <alignment horizontal="center" vertical="center"/>
      <protection locked="0"/>
    </xf>
    <xf numFmtId="0" fontId="11" fillId="0" borderId="36" xfId="1" applyFont="1" applyFill="1" applyBorder="1" applyAlignment="1" applyProtection="1">
      <alignment horizontal="left" vertical="center"/>
      <protection locked="0"/>
    </xf>
    <xf numFmtId="165" fontId="11" fillId="4" borderId="36" xfId="1" applyNumberFormat="1" applyFont="1" applyFill="1" applyBorder="1" applyAlignment="1" applyProtection="1">
      <alignment horizontal="center" vertical="center"/>
      <protection locked="0"/>
    </xf>
    <xf numFmtId="49" fontId="11" fillId="6" borderId="6" xfId="1" applyNumberFormat="1" applyFont="1" applyFill="1" applyBorder="1" applyAlignment="1" applyProtection="1">
      <alignment horizontal="center" vertical="center" wrapText="1"/>
    </xf>
    <xf numFmtId="165" fontId="11" fillId="4" borderId="39" xfId="1" applyNumberFormat="1" applyFont="1" applyFill="1" applyBorder="1" applyAlignment="1" applyProtection="1">
      <alignment horizontal="center" vertical="center"/>
      <protection locked="0"/>
    </xf>
    <xf numFmtId="165" fontId="20" fillId="6" borderId="39" xfId="1" applyNumberFormat="1" applyFont="1" applyFill="1" applyBorder="1" applyAlignment="1" applyProtection="1">
      <alignment horizontal="center" vertical="center"/>
      <protection locked="0"/>
    </xf>
    <xf numFmtId="165" fontId="11" fillId="6" borderId="39" xfId="1" applyNumberFormat="1" applyFont="1" applyFill="1" applyBorder="1" applyAlignment="1" applyProtection="1">
      <alignment horizontal="center" vertical="center"/>
      <protection locked="0"/>
    </xf>
    <xf numFmtId="165" fontId="20" fillId="5" borderId="36" xfId="1" applyNumberFormat="1" applyFont="1" applyFill="1" applyBorder="1" applyAlignment="1" applyProtection="1">
      <alignment horizontal="center" vertical="center"/>
      <protection locked="0"/>
    </xf>
    <xf numFmtId="49" fontId="11" fillId="0" borderId="39" xfId="1" applyNumberFormat="1" applyFont="1" applyFill="1" applyBorder="1" applyAlignment="1" applyProtection="1">
      <alignment horizontal="center" vertical="center" wrapText="1"/>
    </xf>
    <xf numFmtId="165" fontId="11" fillId="2" borderId="36" xfId="1" applyNumberFormat="1" applyFont="1" applyFill="1" applyBorder="1" applyAlignment="1" applyProtection="1">
      <alignment horizontal="center" vertical="center"/>
      <protection locked="0"/>
    </xf>
    <xf numFmtId="165" fontId="11" fillId="2" borderId="51" xfId="1" applyNumberFormat="1" applyFont="1" applyFill="1" applyBorder="1" applyAlignment="1" applyProtection="1">
      <alignment horizontal="center" vertical="center"/>
      <protection locked="0"/>
    </xf>
    <xf numFmtId="0" fontId="11" fillId="3" borderId="36" xfId="1" applyFont="1" applyFill="1" applyBorder="1" applyAlignment="1" applyProtection="1">
      <alignment horizontal="left" vertical="center" wrapText="1"/>
      <protection locked="0"/>
    </xf>
    <xf numFmtId="49" fontId="11" fillId="3" borderId="48" xfId="1" applyNumberFormat="1" applyFont="1" applyFill="1" applyBorder="1" applyAlignment="1" applyProtection="1">
      <alignment horizontal="center" vertical="center"/>
      <protection locked="0"/>
    </xf>
    <xf numFmtId="0" fontId="11" fillId="3" borderId="60" xfId="1" applyFont="1" applyFill="1" applyBorder="1" applyAlignment="1" applyProtection="1">
      <alignment horizontal="center" vertical="center"/>
      <protection locked="0"/>
    </xf>
    <xf numFmtId="0" fontId="11" fillId="3" borderId="61" xfId="1" applyFont="1" applyFill="1" applyBorder="1" applyAlignment="1" applyProtection="1">
      <alignment horizontal="left" vertical="center" wrapText="1"/>
      <protection locked="0"/>
    </xf>
    <xf numFmtId="49" fontId="11" fillId="3" borderId="70" xfId="1" applyNumberFormat="1" applyFont="1" applyFill="1" applyBorder="1" applyAlignment="1" applyProtection="1">
      <alignment horizontal="center" vertical="center"/>
      <protection locked="0"/>
    </xf>
    <xf numFmtId="0" fontId="11" fillId="3" borderId="61" xfId="1" applyFont="1" applyFill="1" applyBorder="1" applyAlignment="1" applyProtection="1">
      <alignment horizontal="center" vertical="center"/>
      <protection locked="0"/>
    </xf>
    <xf numFmtId="2" fontId="20" fillId="5" borderId="61" xfId="1" applyNumberFormat="1" applyFont="1" applyFill="1" applyBorder="1" applyAlignment="1" applyProtection="1">
      <alignment horizontal="center" vertical="center"/>
      <protection locked="0"/>
    </xf>
    <xf numFmtId="2" fontId="11" fillId="3" borderId="61" xfId="1" applyNumberFormat="1" applyFont="1" applyFill="1" applyBorder="1" applyAlignment="1" applyProtection="1">
      <alignment horizontal="center" vertical="center"/>
      <protection locked="0"/>
    </xf>
    <xf numFmtId="2" fontId="11" fillId="3" borderId="57" xfId="1" applyNumberFormat="1" applyFont="1" applyFill="1" applyBorder="1" applyAlignment="1" applyProtection="1">
      <alignment horizontal="center" vertical="center"/>
    </xf>
    <xf numFmtId="2" fontId="11" fillId="3" borderId="36" xfId="1" applyNumberFormat="1" applyFont="1" applyFill="1" applyBorder="1" applyAlignment="1" applyProtection="1">
      <alignment horizontal="left" vertical="center"/>
    </xf>
    <xf numFmtId="2" fontId="11" fillId="3" borderId="29" xfId="1" applyNumberFormat="1" applyFont="1" applyFill="1" applyBorder="1" applyAlignment="1" applyProtection="1">
      <alignment horizontal="center" vertical="center"/>
    </xf>
    <xf numFmtId="1" fontId="11" fillId="3" borderId="29" xfId="1" applyNumberFormat="1" applyFont="1" applyFill="1" applyBorder="1" applyAlignment="1" applyProtection="1">
      <alignment horizontal="center" vertical="center"/>
    </xf>
    <xf numFmtId="0" fontId="11" fillId="0" borderId="54" xfId="1" applyFont="1" applyBorder="1" applyAlignment="1" applyProtection="1">
      <alignment horizontal="center" vertical="center"/>
    </xf>
    <xf numFmtId="0" fontId="11" fillId="3" borderId="90" xfId="1" applyFont="1" applyFill="1" applyBorder="1" applyAlignment="1" applyProtection="1">
      <alignment horizontal="center" vertical="center"/>
    </xf>
    <xf numFmtId="0" fontId="11" fillId="3" borderId="89" xfId="1" applyFont="1" applyFill="1" applyBorder="1" applyAlignment="1" applyProtection="1">
      <alignment horizontal="center" vertical="center"/>
    </xf>
    <xf numFmtId="0" fontId="11" fillId="3" borderId="40" xfId="1" applyFont="1" applyFill="1" applyBorder="1" applyAlignment="1" applyProtection="1">
      <alignment horizontal="left" vertical="center" wrapText="1"/>
    </xf>
    <xf numFmtId="49" fontId="11" fillId="3" borderId="6" xfId="1" applyNumberFormat="1" applyFont="1" applyFill="1" applyBorder="1" applyAlignment="1" applyProtection="1">
      <alignment horizontal="center" vertical="center" wrapText="1"/>
    </xf>
    <xf numFmtId="0" fontId="11" fillId="3" borderId="56" xfId="1" applyFont="1" applyFill="1" applyBorder="1" applyAlignment="1" applyProtection="1">
      <alignment horizontal="center" vertical="center"/>
    </xf>
    <xf numFmtId="165" fontId="11" fillId="3" borderId="36" xfId="1" applyNumberFormat="1" applyFont="1" applyFill="1" applyBorder="1" applyAlignment="1" applyProtection="1">
      <alignment horizontal="center" vertical="center"/>
      <protection locked="0"/>
    </xf>
    <xf numFmtId="0" fontId="11" fillId="3" borderId="44" xfId="1" applyFont="1" applyFill="1" applyBorder="1" applyAlignment="1" applyProtection="1">
      <alignment horizontal="center" vertical="center"/>
    </xf>
    <xf numFmtId="0" fontId="11" fillId="3" borderId="41" xfId="1" applyFont="1" applyFill="1" applyBorder="1" applyAlignment="1" applyProtection="1">
      <alignment horizontal="left" vertical="center"/>
    </xf>
    <xf numFmtId="0" fontId="47" fillId="0" borderId="0" xfId="3" applyFont="1" applyBorder="1" applyProtection="1"/>
    <xf numFmtId="0" fontId="7" fillId="0" borderId="38" xfId="1" applyFont="1" applyFill="1" applyBorder="1" applyAlignment="1" applyProtection="1">
      <alignment horizontal="right"/>
    </xf>
    <xf numFmtId="0" fontId="48" fillId="0" borderId="0" xfId="3" applyFont="1" applyBorder="1" applyProtection="1"/>
    <xf numFmtId="0" fontId="4" fillId="0" borderId="4" xfId="2" applyBorder="1" applyAlignment="1" applyProtection="1">
      <alignment vertical="center"/>
    </xf>
    <xf numFmtId="0" fontId="1" fillId="0" borderId="1" xfId="1" applyBorder="1" applyProtection="1"/>
    <xf numFmtId="0" fontId="5" fillId="0" borderId="9" xfId="2" applyFont="1" applyBorder="1" applyAlignment="1" applyProtection="1">
      <alignment vertical="center"/>
    </xf>
    <xf numFmtId="0" fontId="2" fillId="0" borderId="1" xfId="1" applyFont="1" applyBorder="1" applyAlignment="1" applyProtection="1"/>
    <xf numFmtId="0" fontId="1" fillId="0" borderId="2" xfId="1" applyBorder="1" applyAlignment="1" applyProtection="1"/>
    <xf numFmtId="0" fontId="3" fillId="0" borderId="4" xfId="1" applyFont="1" applyBorder="1" applyAlignment="1" applyProtection="1">
      <alignment vertical="center"/>
    </xf>
    <xf numFmtId="0" fontId="1" fillId="10" borderId="48" xfId="1" applyFont="1" applyFill="1" applyBorder="1" applyAlignment="1">
      <alignment horizontal="center" vertical="center"/>
    </xf>
    <xf numFmtId="0" fontId="44" fillId="10" borderId="52" xfId="1" applyFont="1" applyFill="1" applyBorder="1" applyAlignment="1">
      <alignment horizontal="left" vertical="center"/>
    </xf>
    <xf numFmtId="0" fontId="1" fillId="10" borderId="82" xfId="1" applyFont="1" applyFill="1" applyBorder="1" applyAlignment="1">
      <alignment horizontal="center" vertical="center"/>
    </xf>
    <xf numFmtId="0" fontId="1" fillId="10" borderId="94" xfId="1" applyFont="1" applyFill="1" applyBorder="1" applyAlignment="1">
      <alignment horizontal="center" vertical="center"/>
    </xf>
    <xf numFmtId="0" fontId="44" fillId="10" borderId="83" xfId="1" applyFont="1" applyFill="1" applyBorder="1" applyAlignment="1">
      <alignment horizontal="left" vertical="center"/>
    </xf>
    <xf numFmtId="0" fontId="16" fillId="2" borderId="0" xfId="3" applyFont="1" applyFill="1" applyAlignment="1"/>
    <xf numFmtId="0" fontId="11" fillId="2" borderId="0" xfId="3" applyFill="1"/>
    <xf numFmtId="0" fontId="11" fillId="2" borderId="0" xfId="3" applyFill="1" applyBorder="1"/>
    <xf numFmtId="0" fontId="26" fillId="2" borderId="0" xfId="3" applyFont="1" applyFill="1" applyBorder="1" applyAlignment="1" applyProtection="1">
      <alignment horizontal="right"/>
    </xf>
    <xf numFmtId="10" fontId="50" fillId="0" borderId="7" xfId="3" applyNumberFormat="1" applyFont="1" applyFill="1" applyBorder="1" applyAlignment="1" applyProtection="1">
      <alignment horizontal="left" vertical="center"/>
      <protection locked="0"/>
    </xf>
    <xf numFmtId="0" fontId="51" fillId="2" borderId="0" xfId="3" applyFont="1" applyFill="1"/>
    <xf numFmtId="10" fontId="52" fillId="2" borderId="6" xfId="3" applyNumberFormat="1" applyFont="1" applyFill="1" applyBorder="1"/>
    <xf numFmtId="0" fontId="49" fillId="0" borderId="0" xfId="9"/>
    <xf numFmtId="0" fontId="14" fillId="0" borderId="0" xfId="3" applyFont="1" applyFill="1" applyAlignment="1"/>
    <xf numFmtId="0" fontId="38" fillId="2" borderId="0" xfId="3" applyFont="1" applyFill="1" applyBorder="1"/>
    <xf numFmtId="0" fontId="11" fillId="2" borderId="0" xfId="3" applyFont="1" applyFill="1" applyAlignment="1"/>
    <xf numFmtId="0" fontId="19" fillId="2" borderId="0" xfId="3" applyFont="1" applyFill="1"/>
    <xf numFmtId="0" fontId="11" fillId="2" borderId="0" xfId="3" applyFont="1" applyFill="1"/>
    <xf numFmtId="0" fontId="11" fillId="2" borderId="10" xfId="3" applyFont="1" applyFill="1" applyBorder="1"/>
    <xf numFmtId="0" fontId="11" fillId="2" borderId="0" xfId="3" applyFont="1" applyFill="1" applyBorder="1"/>
    <xf numFmtId="0" fontId="51" fillId="2" borderId="10" xfId="3" applyFont="1" applyFill="1" applyBorder="1" applyAlignment="1"/>
    <xf numFmtId="0" fontId="52" fillId="2" borderId="0" xfId="3" applyFont="1" applyFill="1" applyBorder="1"/>
    <xf numFmtId="0" fontId="26" fillId="6" borderId="45" xfId="3" applyFont="1" applyFill="1" applyBorder="1" applyAlignment="1" applyProtection="1">
      <alignment vertical="center" wrapText="1"/>
    </xf>
    <xf numFmtId="0" fontId="26" fillId="6" borderId="41" xfId="3" applyFont="1" applyFill="1" applyBorder="1" applyAlignment="1" applyProtection="1">
      <alignment horizontal="left" vertical="center" wrapText="1"/>
    </xf>
    <xf numFmtId="0" fontId="26" fillId="6" borderId="41" xfId="3" applyFont="1" applyFill="1" applyBorder="1" applyAlignment="1" applyProtection="1">
      <alignment horizontal="center" vertical="center" wrapText="1"/>
      <protection locked="0"/>
    </xf>
    <xf numFmtId="0" fontId="26" fillId="6" borderId="41" xfId="3" applyFont="1" applyFill="1" applyBorder="1" applyAlignment="1" applyProtection="1">
      <alignment horizontal="center" vertical="center" wrapText="1"/>
    </xf>
    <xf numFmtId="0" fontId="26" fillId="6" borderId="36" xfId="3" applyFont="1" applyFill="1" applyBorder="1" applyAlignment="1" applyProtection="1">
      <alignment horizontal="center" vertical="center" wrapText="1"/>
    </xf>
    <xf numFmtId="0" fontId="26" fillId="6" borderId="51" xfId="3" applyFont="1" applyFill="1" applyBorder="1" applyAlignment="1" applyProtection="1">
      <alignment horizontal="center" vertical="center" wrapText="1"/>
    </xf>
    <xf numFmtId="0" fontId="26" fillId="6" borderId="44" xfId="3" applyFont="1" applyFill="1" applyBorder="1" applyAlignment="1" applyProtection="1">
      <alignment horizontal="center" wrapText="1"/>
    </xf>
    <xf numFmtId="0" fontId="26" fillId="6" borderId="46" xfId="3" applyFont="1" applyFill="1" applyBorder="1" applyAlignment="1" applyProtection="1">
      <alignment horizontal="center" wrapText="1"/>
    </xf>
    <xf numFmtId="0" fontId="26" fillId="6" borderId="57" xfId="3" applyFont="1" applyFill="1" applyBorder="1" applyAlignment="1" applyProtection="1">
      <alignment horizontal="center" vertical="center" wrapText="1"/>
    </xf>
    <xf numFmtId="0" fontId="26" fillId="6" borderId="39" xfId="3" applyFont="1" applyFill="1" applyBorder="1" applyAlignment="1" applyProtection="1">
      <alignment horizontal="center" vertical="center" wrapText="1"/>
    </xf>
    <xf numFmtId="0" fontId="24" fillId="6" borderId="78" xfId="3" applyFont="1" applyFill="1" applyBorder="1" applyAlignment="1" applyProtection="1">
      <alignment horizontal="center" vertical="center" wrapText="1"/>
    </xf>
    <xf numFmtId="0" fontId="26" fillId="6" borderId="79" xfId="3" applyFont="1" applyFill="1" applyBorder="1" applyAlignment="1">
      <alignment vertical="center"/>
    </xf>
    <xf numFmtId="0" fontId="26" fillId="6" borderId="19" xfId="3" applyFont="1" applyFill="1" applyBorder="1" applyAlignment="1">
      <alignment wrapText="1"/>
    </xf>
    <xf numFmtId="0" fontId="26" fillId="6" borderId="19" xfId="3" applyFont="1" applyFill="1" applyBorder="1"/>
    <xf numFmtId="0" fontId="26" fillId="6" borderId="19" xfId="3" applyFont="1" applyFill="1" applyBorder="1" applyAlignment="1" applyProtection="1">
      <alignment horizontal="center" wrapText="1"/>
    </xf>
    <xf numFmtId="0" fontId="26" fillId="6" borderId="80" xfId="3" applyFont="1" applyFill="1" applyBorder="1" applyAlignment="1" applyProtection="1">
      <alignment horizontal="center" wrapText="1"/>
    </xf>
    <xf numFmtId="0" fontId="11" fillId="6" borderId="4" xfId="3" applyFont="1" applyFill="1" applyBorder="1"/>
    <xf numFmtId="0" fontId="11" fillId="6" borderId="5" xfId="3" applyFont="1" applyFill="1" applyBorder="1"/>
    <xf numFmtId="0" fontId="26" fillId="6" borderId="79" xfId="3" applyFont="1" applyFill="1" applyBorder="1" applyAlignment="1" applyProtection="1">
      <alignment horizontal="center" wrapText="1"/>
    </xf>
    <xf numFmtId="0" fontId="26" fillId="6" borderId="0" xfId="3" applyFont="1" applyFill="1" applyBorder="1"/>
    <xf numFmtId="0" fontId="11" fillId="6" borderId="0" xfId="3" applyFont="1" applyFill="1" applyBorder="1"/>
    <xf numFmtId="0" fontId="11" fillId="6" borderId="0" xfId="3" applyFill="1" applyBorder="1"/>
    <xf numFmtId="0" fontId="11" fillId="6" borderId="0" xfId="3" applyFont="1" applyFill="1" applyBorder="1" applyAlignment="1" applyProtection="1">
      <alignment horizontal="left" vertical="center"/>
    </xf>
    <xf numFmtId="0" fontId="11" fillId="6" borderId="5" xfId="3" applyFill="1" applyBorder="1"/>
    <xf numFmtId="0" fontId="11" fillId="0" borderId="4" xfId="3" applyFill="1" applyBorder="1"/>
    <xf numFmtId="0" fontId="11" fillId="0" borderId="0" xfId="3" applyFill="1" applyBorder="1"/>
    <xf numFmtId="0" fontId="11" fillId="0" borderId="5" xfId="3" applyFill="1" applyBorder="1"/>
    <xf numFmtId="0" fontId="8" fillId="6" borderId="47" xfId="3" applyFont="1" applyFill="1" applyBorder="1" applyAlignment="1" applyProtection="1">
      <alignment horizontal="center" vertical="center"/>
    </xf>
    <xf numFmtId="0" fontId="11" fillId="6" borderId="0" xfId="3" applyFont="1" applyFill="1" applyBorder="1" applyAlignment="1" applyProtection="1">
      <alignment vertical="center"/>
    </xf>
    <xf numFmtId="0" fontId="11" fillId="6" borderId="0" xfId="3" applyFont="1" applyFill="1" applyBorder="1" applyAlignment="1">
      <alignment wrapText="1"/>
    </xf>
    <xf numFmtId="0" fontId="19" fillId="6" borderId="0" xfId="3" applyFont="1" applyFill="1" applyBorder="1" applyAlignment="1" applyProtection="1">
      <alignment horizontal="center" wrapText="1"/>
    </xf>
    <xf numFmtId="0" fontId="26" fillId="6" borderId="0" xfId="3" applyFont="1" applyFill="1" applyBorder="1" applyAlignment="1" applyProtection="1">
      <alignment horizontal="center" wrapText="1"/>
    </xf>
    <xf numFmtId="0" fontId="26" fillId="6" borderId="5" xfId="3" applyFont="1" applyFill="1" applyBorder="1" applyAlignment="1" applyProtection="1">
      <alignment horizontal="center" wrapText="1"/>
    </xf>
    <xf numFmtId="0" fontId="39" fillId="6" borderId="4" xfId="3" applyFont="1" applyFill="1" applyBorder="1" applyAlignment="1" applyProtection="1">
      <alignment horizontal="left" wrapText="1"/>
    </xf>
    <xf numFmtId="0" fontId="26" fillId="6" borderId="5" xfId="3" applyFont="1" applyFill="1" applyBorder="1"/>
    <xf numFmtId="0" fontId="26" fillId="0" borderId="0" xfId="3" applyFont="1" applyFill="1" applyBorder="1"/>
    <xf numFmtId="0" fontId="26" fillId="0" borderId="81" xfId="3" applyFont="1" applyFill="1" applyBorder="1"/>
    <xf numFmtId="2" fontId="32" fillId="0" borderId="8" xfId="3" applyNumberFormat="1" applyFont="1" applyFill="1" applyBorder="1" applyAlignment="1" applyProtection="1">
      <alignment horizontal="center" vertical="center"/>
      <protection locked="0"/>
    </xf>
    <xf numFmtId="1" fontId="11" fillId="0" borderId="6" xfId="3" applyNumberFormat="1" applyFont="1" applyFill="1" applyBorder="1" applyAlignment="1" applyProtection="1">
      <alignment horizontal="center" vertical="center"/>
      <protection locked="0"/>
    </xf>
    <xf numFmtId="49" fontId="11" fillId="0" borderId="6" xfId="3" applyNumberFormat="1" applyFont="1" applyFill="1" applyBorder="1" applyAlignment="1" applyProtection="1">
      <alignment horizontal="center" vertical="center"/>
      <protection locked="0"/>
    </xf>
    <xf numFmtId="2" fontId="11" fillId="0" borderId="6" xfId="3" applyNumberFormat="1" applyFont="1" applyFill="1" applyBorder="1" applyAlignment="1" applyProtection="1">
      <alignment horizontal="center" vertical="center" wrapText="1"/>
      <protection locked="0"/>
    </xf>
    <xf numFmtId="2" fontId="11" fillId="0" borderId="6" xfId="3" applyNumberFormat="1" applyFont="1" applyFill="1" applyBorder="1" applyAlignment="1" applyProtection="1">
      <alignment horizontal="center" vertical="center"/>
      <protection locked="0"/>
    </xf>
    <xf numFmtId="167" fontId="11" fillId="0" borderId="6" xfId="3" applyNumberFormat="1" applyFont="1" applyFill="1" applyBorder="1" applyAlignment="1" applyProtection="1">
      <alignment horizontal="center" vertical="center"/>
      <protection locked="0"/>
    </xf>
    <xf numFmtId="2" fontId="11" fillId="3" borderId="6" xfId="3" applyNumberFormat="1" applyFont="1" applyFill="1" applyBorder="1" applyAlignment="1" applyProtection="1">
      <alignment horizontal="center" vertical="center"/>
      <protection locked="0"/>
    </xf>
    <xf numFmtId="168" fontId="11" fillId="3" borderId="6" xfId="3" applyNumberFormat="1" applyFont="1" applyFill="1" applyBorder="1" applyAlignment="1" applyProtection="1">
      <alignment horizontal="center" vertical="center"/>
      <protection locked="0"/>
    </xf>
    <xf numFmtId="2" fontId="11" fillId="3" borderId="53" xfId="3" applyNumberFormat="1" applyFont="1" applyFill="1" applyBorder="1" applyAlignment="1" applyProtection="1">
      <alignment horizontal="center" vertical="center"/>
      <protection locked="0"/>
    </xf>
    <xf numFmtId="1" fontId="11" fillId="0" borderId="8" xfId="3" applyNumberFormat="1" applyFont="1" applyFill="1" applyBorder="1" applyAlignment="1" applyProtection="1">
      <alignment horizontal="center" vertical="center"/>
      <protection locked="0"/>
    </xf>
    <xf numFmtId="1" fontId="11" fillId="0" borderId="82" xfId="3" applyNumberFormat="1" applyFont="1" applyFill="1" applyBorder="1" applyAlignment="1" applyProtection="1">
      <alignment horizontal="center" vertical="center"/>
      <protection locked="0"/>
    </xf>
    <xf numFmtId="165" fontId="11" fillId="0" borderId="6" xfId="3" applyNumberFormat="1" applyFont="1" applyFill="1" applyBorder="1" applyAlignment="1" applyProtection="1">
      <alignment horizontal="center" vertical="center"/>
      <protection locked="0"/>
    </xf>
    <xf numFmtId="165" fontId="8" fillId="0" borderId="6" xfId="3" applyNumberFormat="1" applyFont="1" applyFill="1" applyBorder="1" applyAlignment="1" applyProtection="1">
      <alignment horizontal="center" vertical="center"/>
      <protection locked="0"/>
    </xf>
    <xf numFmtId="165" fontId="8" fillId="0" borderId="83" xfId="3" applyNumberFormat="1" applyFont="1" applyFill="1" applyBorder="1" applyAlignment="1" applyProtection="1">
      <alignment horizontal="center" vertical="center"/>
      <protection locked="0"/>
    </xf>
    <xf numFmtId="165" fontId="8" fillId="0" borderId="53" xfId="3" applyNumberFormat="1" applyFont="1" applyFill="1" applyBorder="1" applyAlignment="1" applyProtection="1">
      <alignment horizontal="center" vertical="center"/>
      <protection locked="0"/>
    </xf>
    <xf numFmtId="165" fontId="20" fillId="0" borderId="84" xfId="3" applyNumberFormat="1" applyFont="1" applyFill="1" applyBorder="1"/>
    <xf numFmtId="165" fontId="20" fillId="0" borderId="85" xfId="3" applyNumberFormat="1" applyFont="1" applyFill="1" applyBorder="1"/>
    <xf numFmtId="165" fontId="20" fillId="0" borderId="86" xfId="3" applyNumberFormat="1" applyFont="1" applyFill="1" applyBorder="1"/>
    <xf numFmtId="2" fontId="32" fillId="2" borderId="4" xfId="3" applyNumberFormat="1" applyFont="1" applyFill="1" applyBorder="1" applyAlignment="1" applyProtection="1">
      <alignment horizontal="center" vertical="center"/>
      <protection locked="0"/>
    </xf>
    <xf numFmtId="2" fontId="29" fillId="2" borderId="25" xfId="3" applyNumberFormat="1" applyFont="1" applyFill="1" applyBorder="1" applyAlignment="1" applyProtection="1">
      <alignment horizontal="center" vertical="center"/>
      <protection locked="0"/>
    </xf>
    <xf numFmtId="1" fontId="29" fillId="2" borderId="0" xfId="3" applyNumberFormat="1" applyFont="1" applyFill="1" applyBorder="1" applyAlignment="1" applyProtection="1">
      <alignment horizontal="center" vertical="center"/>
      <protection locked="0"/>
    </xf>
    <xf numFmtId="2" fontId="29" fillId="2" borderId="0" xfId="3" applyNumberFormat="1" applyFont="1" applyFill="1" applyBorder="1" applyAlignment="1" applyProtection="1">
      <alignment horizontal="center" vertical="center"/>
      <protection locked="0"/>
    </xf>
    <xf numFmtId="2" fontId="29" fillId="2" borderId="5" xfId="3" applyNumberFormat="1" applyFont="1" applyFill="1" applyBorder="1" applyAlignment="1" applyProtection="1">
      <alignment horizontal="center" vertical="center"/>
      <protection locked="0"/>
    </xf>
    <xf numFmtId="0" fontId="29" fillId="2" borderId="4" xfId="3" applyFont="1" applyFill="1" applyBorder="1"/>
    <xf numFmtId="0" fontId="29" fillId="2" borderId="25" xfId="3" applyFont="1" applyFill="1" applyBorder="1" applyAlignment="1">
      <alignment wrapText="1"/>
    </xf>
    <xf numFmtId="0" fontId="29" fillId="2" borderId="0" xfId="3" applyFont="1" applyFill="1" applyBorder="1"/>
    <xf numFmtId="0" fontId="29" fillId="2" borderId="5" xfId="3" applyFont="1" applyFill="1" applyBorder="1"/>
    <xf numFmtId="0" fontId="11" fillId="2" borderId="4" xfId="3" applyFill="1" applyBorder="1"/>
    <xf numFmtId="0" fontId="11" fillId="2" borderId="25" xfId="3" applyFont="1" applyFill="1" applyBorder="1" applyAlignment="1">
      <alignment wrapText="1"/>
    </xf>
    <xf numFmtId="0" fontId="11" fillId="2" borderId="5" xfId="3" applyFont="1" applyFill="1" applyBorder="1"/>
    <xf numFmtId="0" fontId="11" fillId="2" borderId="4" xfId="3" applyFill="1" applyBorder="1" applyAlignment="1">
      <alignment horizontal="left"/>
    </xf>
    <xf numFmtId="0" fontId="11" fillId="2" borderId="25" xfId="3" applyFill="1" applyBorder="1" applyAlignment="1">
      <alignment horizontal="left"/>
    </xf>
    <xf numFmtId="0" fontId="11" fillId="2" borderId="5" xfId="3" applyFill="1" applyBorder="1"/>
    <xf numFmtId="0" fontId="8" fillId="0" borderId="8" xfId="3" applyFont="1" applyBorder="1" applyAlignment="1">
      <alignment horizontal="left" vertical="center"/>
    </xf>
    <xf numFmtId="0" fontId="8" fillId="0" borderId="6" xfId="3" applyFont="1" applyBorder="1" applyAlignment="1">
      <alignment horizontal="center" vertical="center"/>
    </xf>
    <xf numFmtId="0" fontId="8" fillId="0" borderId="48" xfId="3" applyFont="1" applyBorder="1" applyAlignment="1">
      <alignment horizontal="left" vertical="center"/>
    </xf>
    <xf numFmtId="0" fontId="8" fillId="2" borderId="8" xfId="3" applyFont="1" applyFill="1" applyBorder="1" applyAlignment="1">
      <alignment vertical="center"/>
    </xf>
    <xf numFmtId="0" fontId="8" fillId="2" borderId="6" xfId="3" applyFont="1" applyFill="1" applyBorder="1" applyAlignment="1">
      <alignment horizontal="center" vertical="center"/>
    </xf>
    <xf numFmtId="0" fontId="11" fillId="2" borderId="4" xfId="3" applyFont="1" applyFill="1" applyBorder="1" applyAlignment="1" applyProtection="1">
      <alignment horizontal="left" wrapText="1"/>
    </xf>
    <xf numFmtId="0" fontId="8" fillId="0" borderId="72" xfId="3" applyFont="1" applyBorder="1" applyAlignment="1">
      <alignment horizontal="left" vertical="center"/>
    </xf>
    <xf numFmtId="165" fontId="8" fillId="0" borderId="54" xfId="3" applyNumberFormat="1" applyFont="1" applyFill="1" applyBorder="1" applyAlignment="1" applyProtection="1">
      <alignment horizontal="center" vertical="center"/>
      <protection locked="0"/>
    </xf>
    <xf numFmtId="165" fontId="8" fillId="0" borderId="18" xfId="3" applyNumberFormat="1" applyFont="1" applyFill="1" applyBorder="1" applyAlignment="1" applyProtection="1">
      <alignment horizontal="center" vertical="center"/>
      <protection locked="0"/>
    </xf>
    <xf numFmtId="165" fontId="8" fillId="0" borderId="59" xfId="3" applyNumberFormat="1" applyFont="1" applyFill="1" applyBorder="1" applyAlignment="1" applyProtection="1">
      <alignment horizontal="center" vertical="center"/>
      <protection locked="0"/>
    </xf>
    <xf numFmtId="0" fontId="15" fillId="2" borderId="9" xfId="3" applyFont="1" applyFill="1" applyBorder="1" applyAlignment="1" applyProtection="1">
      <alignment horizontal="left" wrapText="1"/>
    </xf>
    <xf numFmtId="0" fontId="15" fillId="2" borderId="71" xfId="3" applyFont="1" applyFill="1" applyBorder="1" applyAlignment="1">
      <alignment horizontal="left"/>
    </xf>
    <xf numFmtId="0" fontId="15" fillId="2" borderId="10" xfId="3" applyFont="1" applyFill="1" applyBorder="1"/>
    <xf numFmtId="0" fontId="15" fillId="2" borderId="11" xfId="3" applyFont="1" applyFill="1" applyBorder="1"/>
    <xf numFmtId="0" fontId="25" fillId="3" borderId="65" xfId="3" applyFont="1" applyFill="1" applyBorder="1" applyAlignment="1">
      <alignment horizontal="left" vertical="center"/>
    </xf>
    <xf numFmtId="0" fontId="25" fillId="3" borderId="66" xfId="3" applyFont="1" applyFill="1" applyBorder="1" applyAlignment="1">
      <alignment horizontal="center" vertical="center"/>
    </xf>
    <xf numFmtId="0" fontId="8" fillId="3" borderId="69" xfId="3" applyFont="1" applyFill="1" applyBorder="1" applyAlignment="1">
      <alignment horizontal="left" vertical="center"/>
    </xf>
    <xf numFmtId="2" fontId="8" fillId="3" borderId="66" xfId="3" applyNumberFormat="1" applyFont="1" applyFill="1" applyBorder="1" applyAlignment="1" applyProtection="1">
      <alignment horizontal="center" vertical="center"/>
      <protection locked="0"/>
    </xf>
    <xf numFmtId="2" fontId="8" fillId="3" borderId="67" xfId="3" applyNumberFormat="1" applyFont="1" applyFill="1" applyBorder="1" applyAlignment="1" applyProtection="1">
      <alignment horizontal="center" vertical="center"/>
      <protection locked="0"/>
    </xf>
    <xf numFmtId="2" fontId="40" fillId="0" borderId="10" xfId="3" applyNumberFormat="1" applyFont="1" applyFill="1" applyBorder="1" applyAlignment="1" applyProtection="1">
      <alignment horizontal="center" vertical="center"/>
      <protection locked="0"/>
    </xf>
    <xf numFmtId="2" fontId="40" fillId="0" borderId="87" xfId="3" applyNumberFormat="1" applyFont="1" applyFill="1" applyBorder="1" applyAlignment="1" applyProtection="1">
      <alignment horizontal="center" vertical="center"/>
      <protection locked="0"/>
    </xf>
    <xf numFmtId="2" fontId="40" fillId="0" borderId="88" xfId="3" applyNumberFormat="1" applyFont="1" applyFill="1" applyBorder="1" applyAlignment="1" applyProtection="1">
      <alignment horizontal="center" vertical="center"/>
      <protection locked="0"/>
    </xf>
    <xf numFmtId="0" fontId="11" fillId="6" borderId="4" xfId="3" applyFill="1" applyBorder="1"/>
    <xf numFmtId="0" fontId="26" fillId="0" borderId="5" xfId="3" applyFont="1" applyFill="1" applyBorder="1"/>
    <xf numFmtId="0" fontId="24" fillId="6" borderId="47" xfId="3" applyFont="1" applyFill="1" applyBorder="1" applyAlignment="1" applyProtection="1">
      <alignment horizontal="center" vertical="center" wrapText="1"/>
    </xf>
    <xf numFmtId="0" fontId="26" fillId="6" borderId="0" xfId="3" applyFont="1" applyFill="1" applyBorder="1" applyAlignment="1">
      <alignment vertical="center"/>
    </xf>
    <xf numFmtId="0" fontId="26" fillId="6" borderId="4" xfId="3" applyFont="1" applyFill="1" applyBorder="1" applyAlignment="1" applyProtection="1">
      <alignment horizontal="center" wrapText="1"/>
    </xf>
    <xf numFmtId="0" fontId="7" fillId="6" borderId="0" xfId="3" applyFont="1" applyFill="1" applyBorder="1"/>
    <xf numFmtId="0" fontId="7" fillId="6" borderId="5" xfId="3" applyFont="1" applyFill="1" applyBorder="1"/>
    <xf numFmtId="0" fontId="7" fillId="0" borderId="0" xfId="3" applyFont="1" applyFill="1" applyBorder="1"/>
    <xf numFmtId="0" fontId="7" fillId="0" borderId="5" xfId="3" applyFont="1" applyFill="1" applyBorder="1"/>
    <xf numFmtId="0" fontId="3" fillId="6" borderId="47" xfId="3" applyFont="1" applyFill="1" applyBorder="1" applyAlignment="1" applyProtection="1">
      <alignment horizontal="center" vertical="center"/>
    </xf>
    <xf numFmtId="0" fontId="11" fillId="6" borderId="0" xfId="3" applyFont="1" applyFill="1" applyBorder="1" applyAlignment="1" applyProtection="1">
      <alignment vertical="center"/>
      <protection locked="0"/>
    </xf>
    <xf numFmtId="0" fontId="3" fillId="6" borderId="55" xfId="3" applyFont="1" applyFill="1" applyBorder="1" applyAlignment="1" applyProtection="1">
      <alignment horizontal="center" vertical="center"/>
    </xf>
    <xf numFmtId="0" fontId="11" fillId="6" borderId="10" xfId="3" applyFont="1" applyFill="1" applyBorder="1" applyAlignment="1" applyProtection="1">
      <alignment horizontal="left" vertical="center"/>
    </xf>
    <xf numFmtId="0" fontId="11" fillId="6" borderId="10" xfId="3" applyFill="1" applyBorder="1"/>
    <xf numFmtId="0" fontId="11" fillId="6" borderId="11" xfId="3" applyFill="1" applyBorder="1"/>
    <xf numFmtId="0" fontId="11" fillId="6" borderId="9" xfId="3" applyFill="1" applyBorder="1"/>
    <xf numFmtId="0" fontId="26" fillId="6" borderId="10" xfId="3" applyFont="1" applyFill="1" applyBorder="1"/>
    <xf numFmtId="0" fontId="26" fillId="6" borderId="11" xfId="3" applyFont="1" applyFill="1" applyBorder="1"/>
    <xf numFmtId="0" fontId="26" fillId="0" borderId="10" xfId="3" applyFont="1" applyFill="1" applyBorder="1"/>
    <xf numFmtId="0" fontId="26" fillId="0" borderId="11" xfId="3" applyFont="1" applyFill="1" applyBorder="1"/>
    <xf numFmtId="0" fontId="8" fillId="2" borderId="0" xfId="3" applyFont="1" applyFill="1" applyBorder="1" applyAlignment="1"/>
    <xf numFmtId="0" fontId="8" fillId="2" borderId="0" xfId="3" applyFont="1" applyFill="1" applyBorder="1"/>
    <xf numFmtId="0" fontId="26" fillId="2" borderId="0" xfId="3" applyFont="1" applyFill="1" applyBorder="1" applyAlignment="1" applyProtection="1">
      <protection locked="0"/>
    </xf>
    <xf numFmtId="0" fontId="11" fillId="2" borderId="0" xfId="3" applyFont="1" applyFill="1" applyBorder="1" applyProtection="1">
      <protection locked="0"/>
    </xf>
    <xf numFmtId="0" fontId="11" fillId="0" borderId="0" xfId="3" applyFont="1" applyFill="1"/>
    <xf numFmtId="0" fontId="11" fillId="0" borderId="0" xfId="3" applyFill="1"/>
    <xf numFmtId="0" fontId="26" fillId="0" borderId="0" xfId="3" applyFont="1" applyFill="1"/>
    <xf numFmtId="1" fontId="11" fillId="0" borderId="0" xfId="3" applyNumberFormat="1" applyFont="1" applyFill="1"/>
    <xf numFmtId="166" fontId="11" fillId="2" borderId="0" xfId="3" applyNumberFormat="1" applyFont="1" applyFill="1"/>
    <xf numFmtId="10" fontId="11" fillId="2" borderId="6" xfId="3" applyNumberFormat="1" applyFont="1" applyFill="1" applyBorder="1"/>
    <xf numFmtId="0" fontId="56" fillId="11" borderId="0" xfId="3" applyFont="1" applyFill="1"/>
    <xf numFmtId="0" fontId="26" fillId="11" borderId="0" xfId="3" applyFont="1" applyFill="1" applyBorder="1" applyAlignment="1">
      <alignment wrapText="1"/>
    </xf>
    <xf numFmtId="0" fontId="26" fillId="6" borderId="7" xfId="3" applyFont="1" applyFill="1" applyBorder="1" applyAlignment="1" applyProtection="1">
      <alignment horizontal="center" vertical="center" wrapText="1"/>
    </xf>
    <xf numFmtId="0" fontId="26" fillId="6" borderId="34" xfId="3" applyFont="1" applyFill="1" applyBorder="1" applyAlignment="1">
      <alignment vertical="center" wrapText="1"/>
    </xf>
    <xf numFmtId="0" fontId="26" fillId="6" borderId="35" xfId="3" applyFont="1" applyFill="1" applyBorder="1" applyAlignment="1">
      <alignment vertical="center" wrapText="1"/>
    </xf>
    <xf numFmtId="0" fontId="26" fillId="6" borderId="74" xfId="3" applyFont="1" applyFill="1" applyBorder="1" applyAlignment="1" applyProtection="1">
      <alignment horizontal="center" vertical="center" wrapText="1"/>
      <protection locked="0"/>
    </xf>
    <xf numFmtId="0" fontId="26" fillId="6" borderId="95" xfId="3" applyFont="1" applyFill="1" applyBorder="1" applyAlignment="1">
      <alignment vertical="center" wrapText="1"/>
    </xf>
    <xf numFmtId="0" fontId="26" fillId="6" borderId="42" xfId="3" applyFont="1" applyFill="1" applyBorder="1" applyAlignment="1">
      <alignment vertical="center" wrapText="1"/>
    </xf>
    <xf numFmtId="0" fontId="17" fillId="0" borderId="77" xfId="3" applyFont="1" applyFill="1" applyBorder="1" applyAlignment="1">
      <alignment vertical="center" wrapText="1"/>
    </xf>
    <xf numFmtId="0" fontId="17" fillId="0" borderId="46" xfId="3" applyFont="1" applyFill="1" applyBorder="1" applyAlignment="1">
      <alignment vertical="center" wrapText="1"/>
    </xf>
    <xf numFmtId="0" fontId="11" fillId="2" borderId="0" xfId="3" applyFont="1" applyFill="1" applyBorder="1" applyAlignment="1">
      <alignment vertical="center" wrapText="1"/>
    </xf>
    <xf numFmtId="0" fontId="45" fillId="0" borderId="0" xfId="9" applyFont="1"/>
    <xf numFmtId="1" fontId="8" fillId="0" borderId="36" xfId="3"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xf>
    <xf numFmtId="1" fontId="15" fillId="6" borderId="39" xfId="1" applyNumberFormat="1" applyFont="1" applyFill="1" applyBorder="1" applyAlignment="1" applyProtection="1">
      <alignment horizontal="center"/>
    </xf>
    <xf numFmtId="1" fontId="11" fillId="0" borderId="56" xfId="1" applyNumberFormat="1" applyFont="1" applyFill="1" applyBorder="1" applyAlignment="1" applyProtection="1">
      <alignment horizontal="center" vertical="center"/>
      <protection locked="0"/>
    </xf>
    <xf numFmtId="1" fontId="8" fillId="2" borderId="0" xfId="1" applyNumberFormat="1" applyFont="1" applyFill="1" applyBorder="1" applyAlignment="1" applyProtection="1">
      <alignment horizontal="left" vertical="center"/>
      <protection locked="0"/>
    </xf>
    <xf numFmtId="0" fontId="8" fillId="0" borderId="8" xfId="3" applyFont="1" applyBorder="1" applyAlignment="1">
      <alignment horizontal="left" vertical="center" wrapText="1"/>
    </xf>
    <xf numFmtId="0" fontId="8" fillId="0" borderId="6" xfId="3" applyFont="1" applyBorder="1" applyAlignment="1">
      <alignment horizontal="left" vertical="center"/>
    </xf>
    <xf numFmtId="0" fontId="1" fillId="0" borderId="97" xfId="1" applyFill="1" applyBorder="1" applyAlignment="1" applyProtection="1">
      <alignment horizontal="center"/>
    </xf>
    <xf numFmtId="49" fontId="16" fillId="0" borderId="13" xfId="1" applyNumberFormat="1" applyFont="1" applyFill="1" applyBorder="1" applyProtection="1"/>
    <xf numFmtId="2" fontId="26" fillId="2" borderId="18" xfId="3" applyNumberFormat="1" applyFont="1" applyFill="1" applyBorder="1" applyAlignment="1" applyProtection="1">
      <protection locked="0"/>
    </xf>
    <xf numFmtId="2" fontId="57" fillId="5" borderId="6" xfId="1" applyNumberFormat="1" applyFont="1" applyFill="1" applyBorder="1" applyAlignment="1" applyProtection="1">
      <alignment horizontal="center" vertical="center"/>
      <protection locked="0"/>
    </xf>
    <xf numFmtId="2" fontId="57" fillId="5" borderId="36" xfId="1" applyNumberFormat="1" applyFont="1" applyFill="1" applyBorder="1" applyAlignment="1" applyProtection="1">
      <alignment horizontal="center" vertical="center"/>
      <protection locked="0"/>
    </xf>
    <xf numFmtId="2" fontId="57" fillId="5" borderId="66" xfId="1" applyNumberFormat="1" applyFont="1" applyFill="1" applyBorder="1" applyAlignment="1" applyProtection="1">
      <alignment horizontal="center" vertical="center"/>
      <protection locked="0"/>
    </xf>
    <xf numFmtId="2" fontId="1" fillId="2" borderId="0" xfId="1" applyNumberFormat="1" applyFont="1" applyFill="1" applyBorder="1" applyProtection="1">
      <protection locked="0"/>
    </xf>
    <xf numFmtId="0" fontId="1" fillId="0" borderId="44" xfId="1" applyFont="1" applyFill="1" applyBorder="1" applyAlignment="1" applyProtection="1">
      <alignment horizontal="center" vertical="center"/>
      <protection locked="0"/>
    </xf>
    <xf numFmtId="0" fontId="1" fillId="2" borderId="64" xfId="1" applyFont="1" applyFill="1" applyBorder="1" applyAlignment="1" applyProtection="1">
      <alignment horizontal="left" vertical="center" wrapText="1"/>
      <protection locked="0"/>
    </xf>
    <xf numFmtId="49" fontId="1" fillId="2" borderId="41" xfId="1" applyNumberFormat="1" applyFont="1" applyFill="1" applyBorder="1" applyAlignment="1" applyProtection="1">
      <alignment horizontal="center" vertical="center" wrapText="1"/>
      <protection locked="0"/>
    </xf>
    <xf numFmtId="0" fontId="1" fillId="2" borderId="41" xfId="1" applyFont="1" applyFill="1" applyBorder="1" applyAlignment="1" applyProtection="1">
      <alignment horizontal="center" vertical="center"/>
      <protection locked="0"/>
    </xf>
    <xf numFmtId="0" fontId="1" fillId="2" borderId="64" xfId="1" applyFont="1" applyFill="1" applyBorder="1" applyAlignment="1" applyProtection="1">
      <alignment horizontal="center" vertical="center"/>
      <protection locked="0"/>
    </xf>
    <xf numFmtId="2" fontId="1" fillId="4" borderId="64" xfId="1" applyNumberFormat="1" applyFont="1" applyFill="1" applyBorder="1" applyAlignment="1" applyProtection="1">
      <alignment horizontal="center" vertical="center"/>
      <protection locked="0"/>
    </xf>
    <xf numFmtId="2" fontId="1" fillId="2" borderId="64" xfId="1" applyNumberFormat="1" applyFont="1" applyFill="1" applyBorder="1" applyAlignment="1" applyProtection="1">
      <alignment horizontal="center" vertical="center"/>
      <protection locked="0"/>
    </xf>
    <xf numFmtId="2" fontId="1" fillId="2" borderId="63" xfId="1" applyNumberFormat="1" applyFont="1" applyFill="1" applyBorder="1" applyAlignment="1" applyProtection="1">
      <alignment horizontal="center" vertical="center"/>
      <protection locked="0"/>
    </xf>
    <xf numFmtId="0" fontId="3" fillId="0" borderId="0" xfId="0" applyFont="1"/>
    <xf numFmtId="0" fontId="1" fillId="2" borderId="0" xfId="1" applyFont="1" applyFill="1" applyBorder="1" applyProtection="1">
      <protection locked="0"/>
    </xf>
    <xf numFmtId="0" fontId="1" fillId="0" borderId="8" xfId="1" applyFont="1" applyFill="1" applyBorder="1" applyAlignment="1" applyProtection="1">
      <alignment horizontal="center" vertical="center"/>
      <protection locked="0"/>
    </xf>
    <xf numFmtId="0" fontId="1" fillId="2" borderId="6" xfId="1" applyFont="1" applyFill="1" applyBorder="1" applyAlignment="1" applyProtection="1">
      <alignment horizontal="left" vertical="center" wrapText="1"/>
      <protection locked="0"/>
    </xf>
    <xf numFmtId="49" fontId="1" fillId="2" borderId="6" xfId="1" applyNumberFormat="1"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protection locked="0"/>
    </xf>
    <xf numFmtId="2" fontId="1" fillId="4" borderId="6" xfId="1" applyNumberFormat="1" applyFont="1" applyFill="1" applyBorder="1" applyAlignment="1" applyProtection="1">
      <alignment horizontal="center" vertical="center"/>
      <protection locked="0"/>
    </xf>
    <xf numFmtId="2" fontId="1" fillId="0" borderId="6" xfId="1" applyNumberFormat="1" applyFont="1" applyFill="1" applyBorder="1" applyAlignment="1" applyProtection="1">
      <alignment horizontal="center" vertical="center"/>
      <protection locked="0"/>
    </xf>
    <xf numFmtId="2" fontId="1" fillId="0" borderId="53" xfId="1" applyNumberFormat="1" applyFont="1" applyFill="1" applyBorder="1" applyAlignment="1" applyProtection="1">
      <alignment horizontal="center" vertical="center"/>
      <protection locked="0"/>
    </xf>
    <xf numFmtId="0" fontId="1" fillId="0" borderId="58" xfId="1" applyFont="1" applyFill="1" applyBorder="1" applyAlignment="1" applyProtection="1">
      <alignment horizontal="center" vertical="center"/>
      <protection locked="0"/>
    </xf>
    <xf numFmtId="0" fontId="1" fillId="2" borderId="54" xfId="1" applyFont="1" applyFill="1" applyBorder="1" applyAlignment="1" applyProtection="1">
      <alignment horizontal="center" vertical="center"/>
      <protection locked="0"/>
    </xf>
    <xf numFmtId="2" fontId="1" fillId="4" borderId="54" xfId="1" applyNumberFormat="1" applyFont="1" applyFill="1" applyBorder="1" applyAlignment="1" applyProtection="1">
      <alignment horizontal="center" vertical="center"/>
      <protection locked="0"/>
    </xf>
    <xf numFmtId="2" fontId="1" fillId="0" borderId="54" xfId="1" applyNumberFormat="1" applyFont="1" applyFill="1" applyBorder="1" applyAlignment="1" applyProtection="1">
      <alignment horizontal="center" vertical="center"/>
      <protection locked="0"/>
    </xf>
    <xf numFmtId="2" fontId="1" fillId="0" borderId="59" xfId="1" applyNumberFormat="1" applyFont="1" applyFill="1" applyBorder="1" applyAlignment="1" applyProtection="1">
      <alignment horizontal="center" vertical="center"/>
      <protection locked="0"/>
    </xf>
    <xf numFmtId="0" fontId="1" fillId="0" borderId="39" xfId="1" applyFont="1" applyFill="1" applyBorder="1" applyAlignment="1" applyProtection="1">
      <alignment horizontal="center" vertical="center"/>
    </xf>
    <xf numFmtId="9" fontId="1" fillId="4" borderId="6" xfId="10" applyFont="1" applyFill="1" applyBorder="1" applyAlignment="1" applyProtection="1">
      <alignment horizontal="center" vertical="center"/>
      <protection locked="0"/>
    </xf>
    <xf numFmtId="169" fontId="1" fillId="0" borderId="39" xfId="10" applyNumberFormat="1" applyFont="1" applyFill="1" applyBorder="1" applyAlignment="1" applyProtection="1">
      <alignment horizontal="center" vertical="center"/>
      <protection locked="0"/>
    </xf>
    <xf numFmtId="1" fontId="1" fillId="2" borderId="0" xfId="1" applyNumberFormat="1" applyFont="1" applyFill="1" applyBorder="1" applyProtection="1">
      <protection locked="0"/>
    </xf>
    <xf numFmtId="0" fontId="1" fillId="2" borderId="36" xfId="1" applyFont="1" applyFill="1" applyBorder="1" applyAlignment="1" applyProtection="1">
      <alignment horizontal="left" vertical="center" wrapText="1"/>
      <protection locked="0"/>
    </xf>
    <xf numFmtId="49" fontId="1" fillId="2" borderId="36" xfId="1" applyNumberFormat="1" applyFont="1" applyFill="1" applyBorder="1" applyAlignment="1" applyProtection="1">
      <alignment horizontal="center" vertical="center" wrapText="1"/>
      <protection locked="0"/>
    </xf>
    <xf numFmtId="0" fontId="1" fillId="2" borderId="36" xfId="1" applyFont="1" applyFill="1" applyBorder="1" applyAlignment="1" applyProtection="1">
      <alignment horizontal="center" vertical="center"/>
      <protection locked="0"/>
    </xf>
    <xf numFmtId="2" fontId="1" fillId="4" borderId="36" xfId="1" applyNumberFormat="1" applyFont="1" applyFill="1" applyBorder="1" applyAlignment="1" applyProtection="1">
      <alignment horizontal="center" vertical="center"/>
      <protection locked="0"/>
    </xf>
    <xf numFmtId="2" fontId="1" fillId="0" borderId="36" xfId="1" applyNumberFormat="1" applyFont="1" applyFill="1" applyBorder="1" applyAlignment="1" applyProtection="1">
      <alignment horizontal="center" vertical="center"/>
      <protection locked="0"/>
    </xf>
    <xf numFmtId="2" fontId="1" fillId="0" borderId="68" xfId="1" applyNumberFormat="1" applyFont="1" applyFill="1" applyBorder="1" applyAlignment="1" applyProtection="1">
      <alignment horizontal="center" vertical="center"/>
      <protection locked="0"/>
    </xf>
    <xf numFmtId="0" fontId="1" fillId="0" borderId="57" xfId="1" applyFont="1" applyFill="1" applyBorder="1" applyAlignment="1" applyProtection="1">
      <alignment horizontal="center" vertical="center"/>
      <protection locked="0"/>
    </xf>
    <xf numFmtId="0" fontId="1" fillId="0" borderId="44" xfId="1" applyFont="1" applyFill="1" applyBorder="1" applyAlignment="1" applyProtection="1">
      <alignment horizontal="center" vertical="center"/>
    </xf>
    <xf numFmtId="0" fontId="1" fillId="0" borderId="41" xfId="1" applyFont="1" applyFill="1" applyBorder="1" applyAlignment="1" applyProtection="1">
      <alignment horizontal="left" vertical="center"/>
    </xf>
    <xf numFmtId="49" fontId="1" fillId="2" borderId="6" xfId="1" applyNumberFormat="1" applyFont="1" applyFill="1" applyBorder="1" applyAlignment="1" applyProtection="1">
      <alignment horizontal="left" vertical="center" wrapText="1"/>
      <protection locked="0"/>
    </xf>
    <xf numFmtId="0" fontId="1" fillId="0" borderId="41" xfId="1" applyFont="1" applyBorder="1" applyAlignment="1" applyProtection="1">
      <alignment horizontal="center" vertical="center"/>
    </xf>
    <xf numFmtId="2" fontId="1" fillId="4" borderId="41" xfId="1" applyNumberFormat="1" applyFont="1" applyFill="1" applyBorder="1" applyAlignment="1" applyProtection="1">
      <alignment horizontal="center" vertical="center"/>
      <protection locked="0"/>
    </xf>
    <xf numFmtId="2" fontId="1" fillId="0" borderId="41" xfId="1" applyNumberFormat="1" applyFont="1" applyFill="1" applyBorder="1" applyAlignment="1" applyProtection="1">
      <alignment horizontal="center" vertical="center"/>
      <protection locked="0"/>
    </xf>
    <xf numFmtId="0" fontId="11" fillId="3" borderId="72" xfId="1" applyFont="1" applyFill="1" applyBorder="1" applyAlignment="1" applyProtection="1">
      <alignment horizontal="center" vertical="center"/>
      <protection locked="0"/>
    </xf>
    <xf numFmtId="2" fontId="20" fillId="5" borderId="38" xfId="1" applyNumberFormat="1" applyFont="1" applyFill="1" applyBorder="1" applyAlignment="1" applyProtection="1">
      <alignment horizontal="center" vertical="center"/>
      <protection locked="0"/>
    </xf>
    <xf numFmtId="0" fontId="11" fillId="3" borderId="41" xfId="1" applyFont="1" applyFill="1" applyBorder="1" applyAlignment="1" applyProtection="1">
      <alignment horizontal="left" vertical="center"/>
      <protection locked="0"/>
    </xf>
    <xf numFmtId="49" fontId="11" fillId="3" borderId="41" xfId="1" applyNumberFormat="1" applyFont="1" applyFill="1" applyBorder="1" applyAlignment="1" applyProtection="1">
      <alignment vertical="center" wrapText="1"/>
      <protection locked="0"/>
    </xf>
    <xf numFmtId="0" fontId="11" fillId="3" borderId="41" xfId="1" applyFont="1" applyFill="1" applyBorder="1" applyAlignment="1" applyProtection="1">
      <alignment horizontal="center" vertical="center"/>
      <protection locked="0"/>
    </xf>
    <xf numFmtId="2" fontId="11" fillId="0" borderId="98" xfId="1" applyNumberFormat="1" applyFont="1" applyFill="1" applyBorder="1" applyAlignment="1" applyProtection="1">
      <alignment horizontal="center" vertical="center"/>
      <protection locked="0"/>
    </xf>
    <xf numFmtId="0" fontId="11" fillId="6" borderId="65" xfId="1" applyFont="1" applyFill="1" applyBorder="1" applyAlignment="1" applyProtection="1">
      <alignment horizontal="center" vertical="center"/>
      <protection locked="0"/>
    </xf>
    <xf numFmtId="0" fontId="11" fillId="6" borderId="66" xfId="1" applyFont="1" applyFill="1" applyBorder="1" applyAlignment="1" applyProtection="1">
      <alignment horizontal="left" vertical="center" wrapText="1"/>
      <protection locked="0"/>
    </xf>
    <xf numFmtId="49" fontId="11" fillId="6" borderId="69" xfId="1" quotePrefix="1" applyNumberFormat="1" applyFont="1" applyFill="1" applyBorder="1" applyAlignment="1" applyProtection="1">
      <alignment horizontal="center" vertical="center" wrapText="1"/>
    </xf>
    <xf numFmtId="0" fontId="11" fillId="6" borderId="66" xfId="1" applyFont="1" applyFill="1" applyBorder="1" applyAlignment="1" applyProtection="1">
      <alignment horizontal="center" vertical="center"/>
      <protection locked="0"/>
    </xf>
    <xf numFmtId="165" fontId="11" fillId="4" borderId="66" xfId="1" applyNumberFormat="1" applyFont="1" applyFill="1" applyBorder="1" applyAlignment="1" applyProtection="1">
      <alignment horizontal="center" vertical="center"/>
      <protection locked="0"/>
    </xf>
    <xf numFmtId="165" fontId="20" fillId="5" borderId="66" xfId="1" applyNumberFormat="1" applyFont="1" applyFill="1" applyBorder="1" applyAlignment="1" applyProtection="1">
      <alignment horizontal="center" vertical="center"/>
      <protection locked="0"/>
    </xf>
    <xf numFmtId="165" fontId="11" fillId="6" borderId="66" xfId="1" applyNumberFormat="1" applyFont="1" applyFill="1" applyBorder="1" applyAlignment="1" applyProtection="1">
      <alignment horizontal="center" vertical="center"/>
      <protection locked="0"/>
    </xf>
    <xf numFmtId="165" fontId="11" fillId="6" borderId="67" xfId="1" applyNumberFormat="1" applyFont="1" applyFill="1" applyBorder="1" applyAlignment="1" applyProtection="1">
      <alignment horizontal="center" vertical="center"/>
      <protection locked="0"/>
    </xf>
    <xf numFmtId="1" fontId="7" fillId="4" borderId="96" xfId="1" applyNumberFormat="1" applyFont="1" applyFill="1" applyBorder="1" applyAlignment="1" applyProtection="1">
      <alignment horizontal="center" vertical="center" wrapText="1"/>
      <protection locked="0"/>
    </xf>
    <xf numFmtId="1" fontId="7" fillId="0" borderId="64" xfId="1" applyNumberFormat="1" applyFont="1" applyFill="1" applyBorder="1" applyAlignment="1" applyProtection="1">
      <alignment horizontal="center" vertical="center" wrapText="1"/>
      <protection locked="0"/>
    </xf>
    <xf numFmtId="1" fontId="35" fillId="5" borderId="65" xfId="1" applyNumberFormat="1" applyFont="1" applyFill="1" applyBorder="1" applyAlignment="1" applyProtection="1">
      <alignment horizontal="center" vertical="center" wrapText="1"/>
      <protection locked="0"/>
    </xf>
    <xf numFmtId="1" fontId="35" fillId="5" borderId="66" xfId="1" applyNumberFormat="1" applyFont="1" applyFill="1" applyBorder="1" applyAlignment="1" applyProtection="1">
      <alignment horizontal="center" vertical="center" wrapText="1"/>
      <protection locked="0"/>
    </xf>
    <xf numFmtId="1" fontId="35" fillId="5" borderId="67" xfId="1" applyNumberFormat="1" applyFont="1" applyFill="1" applyBorder="1" applyAlignment="1" applyProtection="1">
      <alignment horizontal="center" vertical="center" wrapText="1"/>
      <protection locked="0"/>
    </xf>
    <xf numFmtId="2" fontId="11" fillId="4" borderId="90" xfId="1" applyNumberFormat="1" applyFont="1" applyFill="1" applyBorder="1" applyAlignment="1" applyProtection="1">
      <alignment horizontal="center" vertical="center"/>
      <protection locked="0"/>
    </xf>
    <xf numFmtId="2" fontId="11" fillId="0" borderId="69" xfId="1" applyNumberFormat="1" applyFont="1" applyFill="1" applyBorder="1" applyAlignment="1" applyProtection="1">
      <alignment horizontal="center" vertical="center"/>
      <protection locked="0"/>
    </xf>
    <xf numFmtId="165" fontId="20" fillId="5" borderId="65" xfId="1" applyNumberFormat="1" applyFont="1" applyFill="1" applyBorder="1" applyAlignment="1" applyProtection="1">
      <alignment horizontal="center" vertical="center"/>
      <protection locked="0"/>
    </xf>
    <xf numFmtId="2" fontId="11" fillId="4" borderId="99" xfId="1" applyNumberFormat="1" applyFont="1" applyFill="1" applyBorder="1" applyAlignment="1" applyProtection="1">
      <alignment horizontal="center" vertical="center"/>
      <protection locked="0"/>
    </xf>
    <xf numFmtId="2" fontId="11" fillId="4" borderId="18" xfId="1" applyNumberFormat="1" applyFont="1" applyFill="1" applyBorder="1" applyAlignment="1" applyProtection="1">
      <alignment horizontal="center" vertical="center"/>
      <protection locked="0"/>
    </xf>
    <xf numFmtId="2" fontId="11" fillId="3" borderId="37" xfId="1" applyNumberFormat="1" applyFont="1" applyFill="1" applyBorder="1" applyAlignment="1" applyProtection="1">
      <alignment horizontal="center" vertical="center"/>
      <protection locked="0"/>
    </xf>
    <xf numFmtId="9" fontId="11" fillId="4" borderId="71" xfId="8" applyFont="1" applyFill="1" applyBorder="1" applyAlignment="1" applyProtection="1">
      <alignment horizontal="center" vertical="center"/>
      <protection locked="0"/>
    </xf>
    <xf numFmtId="9" fontId="11" fillId="3" borderId="70" xfId="8" applyFont="1" applyFill="1" applyBorder="1" applyAlignment="1" applyProtection="1">
      <alignment horizontal="center" vertical="center"/>
      <protection locked="0"/>
    </xf>
    <xf numFmtId="165" fontId="11" fillId="3" borderId="51" xfId="1" applyNumberFormat="1" applyFont="1" applyFill="1" applyBorder="1" applyAlignment="1" applyProtection="1">
      <alignment horizontal="center" vertical="center"/>
      <protection locked="0"/>
    </xf>
    <xf numFmtId="165" fontId="11" fillId="3" borderId="53" xfId="1" applyNumberFormat="1" applyFont="1" applyFill="1" applyBorder="1" applyAlignment="1" applyProtection="1">
      <alignment horizontal="center" vertical="center"/>
      <protection locked="0"/>
    </xf>
    <xf numFmtId="2" fontId="11" fillId="3" borderId="51" xfId="1" applyNumberFormat="1" applyFont="1" applyFill="1" applyBorder="1" applyAlignment="1" applyProtection="1">
      <alignment horizontal="center" vertical="center"/>
      <protection locked="0"/>
    </xf>
    <xf numFmtId="2" fontId="11" fillId="3" borderId="90" xfId="1" applyNumberFormat="1" applyFont="1" applyFill="1" applyBorder="1" applyAlignment="1" applyProtection="1">
      <alignment horizontal="center" vertical="center"/>
      <protection locked="0"/>
    </xf>
    <xf numFmtId="2" fontId="11" fillId="3" borderId="99" xfId="1" applyNumberFormat="1" applyFont="1" applyFill="1" applyBorder="1" applyAlignment="1" applyProtection="1">
      <alignment horizontal="center" vertical="center"/>
      <protection locked="0"/>
    </xf>
    <xf numFmtId="0" fontId="41" fillId="2" borderId="66" xfId="1" applyFont="1" applyFill="1" applyBorder="1" applyAlignment="1" applyProtection="1">
      <alignment horizontal="left" vertical="center"/>
      <protection locked="0"/>
    </xf>
    <xf numFmtId="1" fontId="11" fillId="0" borderId="66" xfId="1" applyNumberFormat="1" applyFont="1" applyFill="1" applyBorder="1" applyAlignment="1" applyProtection="1">
      <alignment horizontal="center" vertical="center"/>
      <protection locked="0"/>
    </xf>
    <xf numFmtId="2" fontId="20" fillId="5" borderId="69" xfId="1" applyNumberFormat="1" applyFont="1" applyFill="1" applyBorder="1" applyAlignment="1" applyProtection="1">
      <alignment horizontal="center" vertical="center"/>
      <protection locked="0"/>
    </xf>
    <xf numFmtId="49" fontId="11" fillId="6" borderId="69" xfId="1" applyNumberFormat="1" applyFont="1" applyFill="1" applyBorder="1" applyAlignment="1" applyProtection="1">
      <alignment horizontal="center" vertical="center" wrapText="1"/>
    </xf>
    <xf numFmtId="0" fontId="11" fillId="6" borderId="69" xfId="1" applyFont="1" applyFill="1" applyBorder="1" applyAlignment="1" applyProtection="1">
      <alignment horizontal="center" vertical="center"/>
    </xf>
    <xf numFmtId="165" fontId="11" fillId="4" borderId="69" xfId="1" applyNumberFormat="1" applyFont="1" applyFill="1" applyBorder="1" applyAlignment="1" applyProtection="1">
      <alignment horizontal="center" vertical="center"/>
      <protection locked="0"/>
    </xf>
    <xf numFmtId="165" fontId="20" fillId="6" borderId="69" xfId="1" applyNumberFormat="1" applyFont="1" applyFill="1" applyBorder="1" applyAlignment="1" applyProtection="1">
      <alignment horizontal="center" vertical="center"/>
      <protection locked="0"/>
    </xf>
    <xf numFmtId="165" fontId="11" fillId="6" borderId="69" xfId="1" applyNumberFormat="1" applyFont="1" applyFill="1" applyBorder="1" applyAlignment="1" applyProtection="1">
      <alignment horizontal="center" vertical="center"/>
      <protection locked="0"/>
    </xf>
    <xf numFmtId="165" fontId="11" fillId="3" borderId="66" xfId="1" applyNumberFormat="1" applyFont="1" applyFill="1" applyBorder="1" applyAlignment="1" applyProtection="1">
      <alignment horizontal="center" vertical="center"/>
      <protection locked="0"/>
    </xf>
    <xf numFmtId="165" fontId="11" fillId="3" borderId="67" xfId="1" applyNumberFormat="1" applyFont="1" applyFill="1" applyBorder="1" applyAlignment="1" applyProtection="1">
      <alignment horizontal="center" vertical="center"/>
      <protection locked="0"/>
    </xf>
    <xf numFmtId="2" fontId="20" fillId="5" borderId="65" xfId="1" applyNumberFormat="1" applyFont="1" applyFill="1" applyBorder="1" applyAlignment="1" applyProtection="1">
      <alignment horizontal="center" vertical="center"/>
      <protection locked="0"/>
    </xf>
    <xf numFmtId="2" fontId="20" fillId="5" borderId="67" xfId="1" applyNumberFormat="1" applyFont="1" applyFill="1" applyBorder="1" applyAlignment="1" applyProtection="1">
      <alignment horizontal="center" vertical="center"/>
      <protection locked="0"/>
    </xf>
    <xf numFmtId="2" fontId="1" fillId="4" borderId="48" xfId="1" applyNumberFormat="1" applyFont="1" applyFill="1" applyBorder="1" applyAlignment="1" applyProtection="1">
      <alignment horizontal="center" vertical="center"/>
      <protection locked="0"/>
    </xf>
    <xf numFmtId="2" fontId="1" fillId="3" borderId="6" xfId="1" applyNumberFormat="1" applyFont="1" applyFill="1" applyBorder="1" applyAlignment="1" applyProtection="1">
      <alignment horizontal="center" vertical="center"/>
      <protection locked="0"/>
    </xf>
    <xf numFmtId="2" fontId="1" fillId="3" borderId="53" xfId="1" applyNumberFormat="1" applyFont="1" applyFill="1" applyBorder="1" applyAlignment="1" applyProtection="1">
      <alignment horizontal="center" vertical="center"/>
      <protection locked="0"/>
    </xf>
    <xf numFmtId="2" fontId="1" fillId="3" borderId="41" xfId="1" applyNumberFormat="1" applyFont="1" applyFill="1" applyBorder="1" applyAlignment="1" applyProtection="1">
      <alignment horizontal="center" vertical="center"/>
      <protection locked="0"/>
    </xf>
    <xf numFmtId="2" fontId="1" fillId="3" borderId="68" xfId="1" applyNumberFormat="1" applyFont="1" applyFill="1" applyBorder="1" applyAlignment="1" applyProtection="1">
      <alignment horizontal="center" vertical="center"/>
      <protection locked="0"/>
    </xf>
    <xf numFmtId="165" fontId="11" fillId="4" borderId="90" xfId="1" applyNumberFormat="1" applyFont="1" applyFill="1" applyBorder="1" applyAlignment="1" applyProtection="1">
      <alignment horizontal="center" vertical="center"/>
      <protection locked="0"/>
    </xf>
    <xf numFmtId="165" fontId="11" fillId="3" borderId="69" xfId="1" applyNumberFormat="1" applyFont="1" applyFill="1" applyBorder="1" applyAlignment="1" applyProtection="1">
      <alignment horizontal="center" vertical="center"/>
      <protection locked="0"/>
    </xf>
    <xf numFmtId="9" fontId="20" fillId="5" borderId="36" xfId="10" applyFont="1" applyFill="1" applyBorder="1" applyAlignment="1" applyProtection="1">
      <alignment horizontal="center" vertical="center"/>
      <protection locked="0"/>
    </xf>
    <xf numFmtId="9" fontId="20" fillId="5" borderId="65" xfId="10" applyFont="1" applyFill="1" applyBorder="1" applyAlignment="1" applyProtection="1">
      <alignment horizontal="center" vertical="center"/>
      <protection locked="0"/>
    </xf>
    <xf numFmtId="0" fontId="1" fillId="2" borderId="39" xfId="1" applyFont="1" applyFill="1" applyBorder="1" applyAlignment="1" applyProtection="1">
      <alignment vertical="center"/>
      <protection locked="0"/>
    </xf>
    <xf numFmtId="0" fontId="1" fillId="12" borderId="36" xfId="1" applyFont="1" applyFill="1" applyBorder="1" applyAlignment="1">
      <alignment horizontal="center" vertical="center"/>
    </xf>
    <xf numFmtId="10" fontId="1" fillId="12" borderId="36" xfId="1" applyNumberFormat="1" applyFont="1" applyFill="1" applyBorder="1" applyAlignment="1">
      <alignment horizontal="center" vertical="center" wrapText="1"/>
    </xf>
    <xf numFmtId="0" fontId="1" fillId="7" borderId="66" xfId="1" applyFont="1" applyFill="1" applyBorder="1" applyAlignment="1">
      <alignment horizontal="center" vertical="center"/>
    </xf>
    <xf numFmtId="0" fontId="1" fillId="7" borderId="67" xfId="1" applyFont="1" applyFill="1" applyBorder="1" applyAlignment="1">
      <alignment horizontal="center" vertical="center" wrapText="1"/>
    </xf>
    <xf numFmtId="0" fontId="1" fillId="7" borderId="65" xfId="1" applyFont="1" applyFill="1" applyBorder="1" applyAlignment="1">
      <alignment horizontal="center" vertical="center" wrapText="1"/>
    </xf>
    <xf numFmtId="0" fontId="1" fillId="7" borderId="66" xfId="1" applyFont="1" applyFill="1" applyBorder="1" applyAlignment="1">
      <alignment horizontal="center" vertical="center" wrapText="1"/>
    </xf>
    <xf numFmtId="0" fontId="1" fillId="7" borderId="67" xfId="1" applyFont="1" applyFill="1" applyBorder="1" applyAlignment="1">
      <alignment horizontal="center" vertical="center"/>
    </xf>
    <xf numFmtId="0" fontId="1" fillId="7" borderId="72" xfId="1" applyFont="1" applyFill="1" applyBorder="1" applyAlignment="1">
      <alignment horizontal="center" vertical="center" wrapText="1"/>
    </xf>
    <xf numFmtId="0" fontId="1" fillId="7" borderId="54" xfId="1" applyFont="1" applyFill="1" applyBorder="1" applyAlignment="1">
      <alignment horizontal="center" vertical="center" wrapText="1"/>
    </xf>
    <xf numFmtId="0" fontId="1" fillId="7" borderId="54" xfId="1" applyFont="1" applyFill="1" applyBorder="1" applyAlignment="1">
      <alignment horizontal="center" vertical="center"/>
    </xf>
    <xf numFmtId="0" fontId="1" fillId="7" borderId="59"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36" xfId="1" quotePrefix="1" applyFont="1" applyFill="1" applyBorder="1" applyAlignment="1">
      <alignment horizontal="center" vertical="center" wrapText="1"/>
    </xf>
    <xf numFmtId="0" fontId="1" fillId="0" borderId="36" xfId="1" quotePrefix="1" applyFont="1" applyFill="1" applyBorder="1" applyAlignment="1">
      <alignment horizontal="center" vertical="center"/>
    </xf>
    <xf numFmtId="0" fontId="1" fillId="0" borderId="6" xfId="1" applyFont="1" applyFill="1" applyBorder="1" applyAlignment="1">
      <alignment horizontal="center" vertical="center"/>
    </xf>
    <xf numFmtId="0" fontId="1" fillId="0" borderId="6" xfId="1" applyFont="1" applyFill="1" applyBorder="1" applyAlignment="1">
      <alignment horizontal="center" vertical="center" wrapText="1"/>
    </xf>
    <xf numFmtId="165" fontId="1" fillId="0" borderId="8" xfId="1" applyNumberFormat="1" applyFont="1" applyFill="1" applyBorder="1" applyAlignment="1">
      <alignment horizontal="center" vertical="center"/>
    </xf>
    <xf numFmtId="165" fontId="1" fillId="0" borderId="6" xfId="1" applyNumberFormat="1" applyFont="1" applyFill="1" applyBorder="1" applyAlignment="1">
      <alignment horizontal="center" vertical="center"/>
    </xf>
    <xf numFmtId="165" fontId="1" fillId="0" borderId="53" xfId="1" applyNumberFormat="1" applyFont="1" applyFill="1" applyBorder="1" applyAlignment="1">
      <alignment horizontal="center" vertical="center"/>
    </xf>
    <xf numFmtId="0" fontId="1" fillId="0" borderId="8" xfId="1" quotePrefix="1" applyFont="1" applyFill="1" applyBorder="1" applyAlignment="1">
      <alignment horizontal="center" vertical="center" wrapText="1"/>
    </xf>
    <xf numFmtId="0" fontId="1" fillId="0" borderId="6" xfId="1" quotePrefix="1" applyFont="1" applyFill="1" applyBorder="1" applyAlignment="1">
      <alignment horizontal="center" vertical="center" wrapText="1"/>
    </xf>
    <xf numFmtId="165" fontId="1" fillId="0" borderId="83" xfId="1" applyNumberFormat="1" applyFont="1" applyFill="1" applyBorder="1" applyAlignment="1">
      <alignment horizontal="center" vertical="center"/>
    </xf>
    <xf numFmtId="0" fontId="1" fillId="0" borderId="8" xfId="1" applyFont="1" applyFill="1" applyBorder="1" applyAlignment="1">
      <alignment horizontal="center" vertical="center"/>
    </xf>
    <xf numFmtId="0" fontId="1" fillId="0" borderId="53" xfId="1" applyFont="1" applyFill="1" applyBorder="1" applyAlignment="1">
      <alignment horizontal="center" vertical="center"/>
    </xf>
    <xf numFmtId="0" fontId="1" fillId="7" borderId="8" xfId="1" applyFont="1" applyFill="1" applyBorder="1" applyAlignment="1">
      <alignment horizontal="center" vertical="center"/>
    </xf>
    <xf numFmtId="0" fontId="1" fillId="7" borderId="53" xfId="1" applyFont="1" applyFill="1" applyBorder="1" applyAlignment="1">
      <alignment horizontal="center" vertical="center"/>
    </xf>
    <xf numFmtId="0" fontId="1" fillId="0" borderId="66" xfId="1" applyFont="1" applyFill="1" applyBorder="1" applyAlignment="1">
      <alignment horizontal="center" vertical="center" wrapText="1"/>
    </xf>
    <xf numFmtId="165" fontId="1" fillId="0" borderId="65" xfId="1" applyNumberFormat="1" applyFont="1" applyFill="1" applyBorder="1" applyAlignment="1">
      <alignment horizontal="center" vertical="center"/>
    </xf>
    <xf numFmtId="0" fontId="1" fillId="0" borderId="61" xfId="1" quotePrefix="1" applyFont="1" applyFill="1" applyBorder="1" applyAlignment="1">
      <alignment horizontal="center" vertical="center" wrapText="1"/>
    </xf>
    <xf numFmtId="165" fontId="1" fillId="0" borderId="66" xfId="1" applyNumberFormat="1" applyFont="1" applyFill="1" applyBorder="1" applyAlignment="1">
      <alignment horizontal="center" vertical="center"/>
    </xf>
    <xf numFmtId="0" fontId="1" fillId="0" borderId="61" xfId="1" quotePrefix="1" applyFont="1" applyFill="1" applyBorder="1" applyAlignment="1">
      <alignment horizontal="center" vertical="center"/>
    </xf>
    <xf numFmtId="165" fontId="1" fillId="0" borderId="67" xfId="1" applyNumberFormat="1" applyFont="1" applyFill="1" applyBorder="1" applyAlignment="1">
      <alignment horizontal="center" vertical="center"/>
    </xf>
    <xf numFmtId="0" fontId="1" fillId="0" borderId="65" xfId="1" quotePrefix="1" applyFont="1" applyFill="1" applyBorder="1" applyAlignment="1">
      <alignment horizontal="center" vertical="center" wrapText="1"/>
    </xf>
    <xf numFmtId="0" fontId="1" fillId="0" borderId="66" xfId="1" quotePrefix="1" applyFont="1" applyFill="1" applyBorder="1" applyAlignment="1">
      <alignment horizontal="center" vertical="center" wrapText="1"/>
    </xf>
    <xf numFmtId="165" fontId="1" fillId="0" borderId="90" xfId="1" applyNumberFormat="1" applyFont="1" applyFill="1" applyBorder="1" applyAlignment="1">
      <alignment horizontal="center" vertical="center"/>
    </xf>
    <xf numFmtId="0" fontId="1" fillId="7" borderId="65" xfId="1" applyFont="1" applyFill="1" applyBorder="1" applyAlignment="1">
      <alignment horizontal="center" vertical="center"/>
    </xf>
    <xf numFmtId="0" fontId="1" fillId="12" borderId="51" xfId="1" applyFont="1" applyFill="1" applyBorder="1" applyAlignment="1">
      <alignment horizontal="center" vertical="center"/>
    </xf>
    <xf numFmtId="165" fontId="1" fillId="12" borderId="57" xfId="1" applyNumberFormat="1" applyFont="1" applyFill="1" applyBorder="1" applyAlignment="1">
      <alignment horizontal="center" vertical="center"/>
    </xf>
    <xf numFmtId="0" fontId="1" fillId="12" borderId="36" xfId="1" quotePrefix="1" applyFont="1" applyFill="1" applyBorder="1" applyAlignment="1">
      <alignment horizontal="center" vertical="center" wrapText="1"/>
    </xf>
    <xf numFmtId="165" fontId="1" fillId="12" borderId="36" xfId="1" applyNumberFormat="1" applyFont="1" applyFill="1" applyBorder="1" applyAlignment="1">
      <alignment horizontal="center" vertical="center"/>
    </xf>
    <xf numFmtId="0" fontId="1" fillId="12" borderId="36" xfId="1" quotePrefix="1" applyFont="1" applyFill="1" applyBorder="1" applyAlignment="1">
      <alignment horizontal="center" vertical="center"/>
    </xf>
    <xf numFmtId="165" fontId="1" fillId="12" borderId="51" xfId="1" applyNumberFormat="1" applyFont="1" applyFill="1" applyBorder="1" applyAlignment="1">
      <alignment horizontal="center" vertical="center"/>
    </xf>
    <xf numFmtId="0" fontId="1" fillId="12" borderId="44" xfId="1" quotePrefix="1" applyFont="1" applyFill="1" applyBorder="1" applyAlignment="1">
      <alignment horizontal="center" vertical="center" wrapText="1"/>
    </xf>
    <xf numFmtId="165" fontId="1" fillId="12" borderId="41" xfId="1" applyNumberFormat="1" applyFont="1" applyFill="1" applyBorder="1" applyAlignment="1">
      <alignment horizontal="center" vertical="center"/>
    </xf>
    <xf numFmtId="0" fontId="1" fillId="12" borderId="41" xfId="1" quotePrefix="1" applyFont="1" applyFill="1" applyBorder="1" applyAlignment="1">
      <alignment horizontal="center" vertical="center" wrapText="1"/>
    </xf>
    <xf numFmtId="165" fontId="1" fillId="12" borderId="75" xfId="1" applyNumberFormat="1" applyFont="1" applyFill="1" applyBorder="1" applyAlignment="1">
      <alignment horizontal="center" vertical="center"/>
    </xf>
    <xf numFmtId="0" fontId="1" fillId="12" borderId="44" xfId="1" applyFont="1" applyFill="1" applyBorder="1" applyAlignment="1">
      <alignment horizontal="center" vertical="center"/>
    </xf>
    <xf numFmtId="0" fontId="1" fillId="12" borderId="68" xfId="1" applyFont="1" applyFill="1" applyBorder="1" applyAlignment="1">
      <alignment horizontal="center" vertical="center"/>
    </xf>
    <xf numFmtId="2" fontId="11" fillId="2" borderId="0" xfId="1" applyNumberFormat="1" applyFont="1" applyFill="1" applyBorder="1" applyProtection="1">
      <protection locked="0"/>
    </xf>
    <xf numFmtId="0" fontId="58" fillId="0" borderId="0" xfId="0" applyFont="1"/>
    <xf numFmtId="0" fontId="2" fillId="0" borderId="91" xfId="1" applyFont="1" applyBorder="1" applyAlignment="1" applyProtection="1">
      <alignment horizontal="center"/>
    </xf>
    <xf numFmtId="0" fontId="2" fillId="0" borderId="92" xfId="1" applyFont="1" applyBorder="1" applyAlignment="1" applyProtection="1">
      <alignment horizontal="center"/>
    </xf>
    <xf numFmtId="0" fontId="2" fillId="0" borderId="93" xfId="1" applyFont="1" applyBorder="1" applyAlignment="1" applyProtection="1">
      <alignment horizontal="center"/>
    </xf>
    <xf numFmtId="0" fontId="3" fillId="12" borderId="4" xfId="1" applyFont="1" applyFill="1" applyBorder="1" applyAlignment="1" applyProtection="1">
      <alignment horizontal="center"/>
    </xf>
    <xf numFmtId="0" fontId="3" fillId="12" borderId="0" xfId="1" applyFont="1" applyFill="1" applyBorder="1" applyAlignment="1" applyProtection="1">
      <alignment horizontal="center"/>
    </xf>
    <xf numFmtId="0" fontId="3" fillId="12" borderId="5" xfId="1" applyFont="1" applyFill="1" applyBorder="1" applyAlignment="1" applyProtection="1">
      <alignment horizontal="center"/>
    </xf>
    <xf numFmtId="0" fontId="3" fillId="0" borderId="4"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5" xfId="1" applyFont="1" applyBorder="1" applyAlignment="1" applyProtection="1">
      <alignment horizontal="center" vertical="center"/>
    </xf>
    <xf numFmtId="0" fontId="4" fillId="0" borderId="4" xfId="2" applyBorder="1" applyAlignment="1" applyProtection="1">
      <alignment horizontal="center" vertical="center"/>
    </xf>
    <xf numFmtId="0" fontId="4" fillId="0" borderId="0" xfId="2" applyBorder="1" applyAlignment="1" applyProtection="1">
      <alignment horizontal="center" vertical="center"/>
    </xf>
    <xf numFmtId="0" fontId="4" fillId="0" borderId="5" xfId="2" applyBorder="1" applyAlignment="1" applyProtection="1">
      <alignment horizontal="center" vertical="center"/>
    </xf>
    <xf numFmtId="2" fontId="11" fillId="2" borderId="21" xfId="1" applyNumberFormat="1" applyFont="1" applyFill="1" applyBorder="1" applyAlignment="1" applyProtection="1">
      <alignment horizontal="left"/>
    </xf>
    <xf numFmtId="2" fontId="11" fillId="2" borderId="19" xfId="1" applyNumberFormat="1" applyFont="1" applyFill="1" applyBorder="1" applyAlignment="1" applyProtection="1">
      <alignment horizontal="left"/>
    </xf>
    <xf numFmtId="2" fontId="11" fillId="2" borderId="22" xfId="1" applyNumberFormat="1" applyFont="1" applyFill="1" applyBorder="1" applyAlignment="1" applyProtection="1">
      <alignment horizontal="left"/>
    </xf>
    <xf numFmtId="2" fontId="11" fillId="2" borderId="26" xfId="1" applyNumberFormat="1" applyFont="1" applyFill="1" applyBorder="1" applyAlignment="1" applyProtection="1">
      <alignment horizontal="left"/>
    </xf>
    <xf numFmtId="2" fontId="11" fillId="2" borderId="0" xfId="1" applyNumberFormat="1" applyFont="1" applyFill="1" applyBorder="1" applyAlignment="1" applyProtection="1">
      <alignment horizontal="left"/>
    </xf>
    <xf numFmtId="2" fontId="11" fillId="2" borderId="27" xfId="1" applyNumberFormat="1" applyFont="1" applyFill="1" applyBorder="1" applyAlignment="1" applyProtection="1">
      <alignment horizontal="left"/>
    </xf>
    <xf numFmtId="1" fontId="11" fillId="2" borderId="26" xfId="1" applyNumberFormat="1" applyFont="1" applyFill="1" applyBorder="1" applyAlignment="1" applyProtection="1">
      <alignment horizontal="left"/>
    </xf>
    <xf numFmtId="1" fontId="11" fillId="2" borderId="0" xfId="1" applyNumberFormat="1" applyFont="1" applyFill="1" applyBorder="1" applyAlignment="1" applyProtection="1">
      <alignment horizontal="left"/>
    </xf>
    <xf numFmtId="1" fontId="11" fillId="2" borderId="27" xfId="1" applyNumberFormat="1" applyFont="1" applyFill="1" applyBorder="1" applyAlignment="1" applyProtection="1">
      <alignment horizontal="left"/>
    </xf>
    <xf numFmtId="0" fontId="11" fillId="2" borderId="0" xfId="1"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26" fillId="2" borderId="47" xfId="1" applyFont="1" applyFill="1" applyBorder="1" applyAlignment="1" applyProtection="1">
      <alignment horizontal="center" vertical="center" textRotation="90"/>
    </xf>
    <xf numFmtId="0" fontId="26" fillId="2" borderId="55" xfId="1" applyFont="1" applyFill="1" applyBorder="1" applyAlignment="1" applyProtection="1">
      <alignment horizontal="center" vertical="center" textRotation="90"/>
    </xf>
    <xf numFmtId="0" fontId="24" fillId="2" borderId="1" xfId="1" applyFont="1" applyFill="1" applyBorder="1" applyAlignment="1" applyProtection="1">
      <alignment horizontal="center" vertical="center" textRotation="90" wrapText="1" readingOrder="1"/>
      <protection locked="0"/>
    </xf>
    <xf numFmtId="0" fontId="24" fillId="2" borderId="4" xfId="1" applyFont="1" applyFill="1" applyBorder="1" applyAlignment="1" applyProtection="1">
      <alignment horizontal="center" vertical="center" textRotation="90" wrapText="1" readingOrder="1"/>
      <protection locked="0"/>
    </xf>
    <xf numFmtId="0" fontId="24" fillId="2" borderId="9" xfId="1" applyFont="1" applyFill="1" applyBorder="1" applyAlignment="1" applyProtection="1">
      <alignment horizontal="center" vertical="center" textRotation="90" wrapText="1" readingOrder="1"/>
      <protection locked="0"/>
    </xf>
    <xf numFmtId="0" fontId="24" fillId="0" borderId="43" xfId="1" applyFont="1" applyBorder="1" applyAlignment="1">
      <alignment horizontal="center" vertical="center" textRotation="90"/>
    </xf>
    <xf numFmtId="0" fontId="24" fillId="0" borderId="55" xfId="1" applyFont="1" applyBorder="1" applyAlignment="1">
      <alignment horizontal="center" vertical="center" textRotation="90"/>
    </xf>
    <xf numFmtId="0" fontId="24" fillId="0" borderId="4" xfId="1" applyFont="1" applyBorder="1" applyAlignment="1">
      <alignment horizontal="center" vertical="center" textRotation="90"/>
    </xf>
    <xf numFmtId="0" fontId="24" fillId="0" borderId="9" xfId="1" applyFont="1" applyBorder="1" applyAlignment="1">
      <alignment horizontal="center" vertical="center" textRotation="90"/>
    </xf>
    <xf numFmtId="166" fontId="11" fillId="2" borderId="0" xfId="1" applyNumberFormat="1" applyFont="1" applyFill="1" applyBorder="1" applyAlignment="1" applyProtection="1">
      <alignment horizontal="center" vertical="center"/>
      <protection locked="0"/>
    </xf>
    <xf numFmtId="0" fontId="24" fillId="2" borderId="43" xfId="1" applyFont="1" applyFill="1" applyBorder="1" applyAlignment="1" applyProtection="1">
      <alignment horizontal="center" vertical="center" textRotation="90"/>
    </xf>
    <xf numFmtId="0" fontId="24" fillId="2" borderId="47" xfId="1" applyFont="1" applyFill="1" applyBorder="1" applyAlignment="1" applyProtection="1">
      <alignment horizontal="center" vertical="center" textRotation="90"/>
    </xf>
    <xf numFmtId="0" fontId="24" fillId="2" borderId="55" xfId="1" applyFont="1" applyFill="1" applyBorder="1" applyAlignment="1" applyProtection="1">
      <alignment horizontal="center" vertical="center" textRotation="90"/>
    </xf>
    <xf numFmtId="0" fontId="24" fillId="0" borderId="1" xfId="1" applyFont="1" applyBorder="1" applyAlignment="1">
      <alignment horizontal="center" vertical="center" textRotation="90"/>
    </xf>
    <xf numFmtId="0" fontId="8" fillId="0" borderId="4" xfId="1" applyFont="1" applyBorder="1" applyAlignment="1"/>
    <xf numFmtId="0" fontId="8" fillId="0" borderId="9" xfId="1" applyFont="1" applyBorder="1" applyAlignment="1"/>
    <xf numFmtId="0" fontId="1" fillId="0" borderId="47" xfId="1" applyBorder="1" applyAlignment="1"/>
    <xf numFmtId="0" fontId="1" fillId="0" borderId="55" xfId="1" applyBorder="1" applyAlignment="1"/>
    <xf numFmtId="0" fontId="24" fillId="0" borderId="47" xfId="1" applyFont="1" applyBorder="1" applyAlignment="1">
      <alignment horizontal="center" vertical="center" textRotation="90"/>
    </xf>
    <xf numFmtId="0" fontId="24" fillId="2" borderId="43" xfId="1" applyFont="1" applyFill="1" applyBorder="1" applyAlignment="1" applyProtection="1">
      <alignment horizontal="center" vertical="center" textRotation="90" wrapText="1"/>
      <protection locked="0"/>
    </xf>
    <xf numFmtId="0" fontId="1" fillId="2" borderId="47" xfId="1" applyFill="1" applyBorder="1" applyAlignment="1" applyProtection="1">
      <alignment wrapText="1"/>
      <protection locked="0"/>
    </xf>
    <xf numFmtId="0" fontId="1" fillId="2" borderId="55" xfId="1" applyFill="1" applyBorder="1" applyAlignment="1" applyProtection="1">
      <alignment wrapText="1"/>
      <protection locked="0"/>
    </xf>
    <xf numFmtId="0" fontId="53" fillId="2" borderId="0" xfId="3" applyFont="1" applyFill="1" applyAlignment="1">
      <alignment horizontal="center" vertical="top" wrapText="1"/>
    </xf>
    <xf numFmtId="0" fontId="53" fillId="2" borderId="10" xfId="3" applyFont="1" applyFill="1" applyBorder="1" applyAlignment="1">
      <alignment horizontal="center" vertical="top" wrapText="1"/>
    </xf>
    <xf numFmtId="0" fontId="7" fillId="2" borderId="10" xfId="1" applyFont="1" applyFill="1" applyBorder="1" applyAlignment="1" applyProtection="1">
      <alignment horizontal="left" vertical="center" wrapText="1"/>
    </xf>
    <xf numFmtId="0" fontId="3" fillId="0" borderId="10" xfId="1" applyFont="1" applyBorder="1" applyAlignment="1">
      <alignment vertical="center"/>
    </xf>
    <xf numFmtId="0" fontId="24" fillId="0" borderId="43" xfId="1" applyFont="1" applyBorder="1" applyAlignment="1">
      <alignment horizontal="center" vertical="center" textRotation="90" wrapText="1"/>
    </xf>
    <xf numFmtId="0" fontId="24" fillId="0" borderId="47" xfId="1" applyFont="1" applyBorder="1" applyAlignment="1">
      <alignment horizontal="center" vertical="center" textRotation="90" wrapText="1"/>
    </xf>
    <xf numFmtId="0" fontId="26" fillId="0" borderId="4" xfId="1" applyFont="1" applyBorder="1" applyAlignment="1">
      <alignment horizontal="center" vertical="center" textRotation="90" wrapText="1"/>
    </xf>
    <xf numFmtId="0" fontId="24" fillId="2" borderId="4" xfId="1" applyFont="1" applyFill="1" applyBorder="1" applyAlignment="1" applyProtection="1">
      <alignment horizontal="center" textRotation="90" wrapText="1"/>
      <protection locked="0"/>
    </xf>
    <xf numFmtId="0" fontId="1" fillId="0" borderId="9" xfId="1" applyBorder="1" applyAlignment="1">
      <alignment horizontal="center" textRotation="90" wrapText="1"/>
    </xf>
    <xf numFmtId="0" fontId="26" fillId="2" borderId="1" xfId="1" applyFont="1" applyFill="1" applyBorder="1" applyAlignment="1" applyProtection="1">
      <alignment horizontal="center" vertical="center" textRotation="90" wrapText="1"/>
      <protection locked="0"/>
    </xf>
    <xf numFmtId="0" fontId="11" fillId="0" borderId="47" xfId="1" applyFont="1" applyBorder="1" applyAlignment="1">
      <alignment horizontal="center" vertical="center" wrapText="1"/>
    </xf>
    <xf numFmtId="0" fontId="11" fillId="0" borderId="55" xfId="1" applyFont="1" applyBorder="1" applyAlignment="1">
      <alignment horizontal="center" vertical="center" wrapText="1"/>
    </xf>
    <xf numFmtId="0" fontId="46" fillId="7" borderId="75" xfId="1" applyFont="1" applyFill="1" applyBorder="1" applyAlignment="1">
      <alignment horizontal="center" vertical="center" wrapText="1"/>
    </xf>
    <xf numFmtId="0" fontId="46" fillId="7" borderId="46" xfId="1" applyFont="1" applyFill="1" applyBorder="1" applyAlignment="1">
      <alignment horizontal="center" vertical="center" wrapText="1"/>
    </xf>
    <xf numFmtId="0" fontId="26" fillId="7" borderId="41" xfId="1" applyFont="1" applyFill="1" applyBorder="1" applyAlignment="1">
      <alignment horizontal="center" vertical="center" wrapText="1"/>
    </xf>
    <xf numFmtId="0" fontId="26" fillId="7" borderId="41" xfId="1" applyFont="1" applyFill="1" applyBorder="1" applyAlignment="1">
      <alignment horizontal="center" vertical="center"/>
    </xf>
    <xf numFmtId="0" fontId="26" fillId="7" borderId="50" xfId="1" applyFont="1" applyFill="1" applyBorder="1" applyAlignment="1">
      <alignment horizontal="center" vertical="center" wrapText="1"/>
    </xf>
    <xf numFmtId="0" fontId="26" fillId="7" borderId="7" xfId="1" applyFont="1" applyFill="1" applyBorder="1" applyAlignment="1">
      <alignment horizontal="center" vertical="center" wrapText="1"/>
    </xf>
    <xf numFmtId="0" fontId="26" fillId="7" borderId="39" xfId="1" applyFont="1" applyFill="1" applyBorder="1" applyAlignment="1">
      <alignment horizontal="center" vertical="center" wrapText="1"/>
    </xf>
    <xf numFmtId="0" fontId="26" fillId="7" borderId="29" xfId="1" applyFont="1" applyFill="1" applyBorder="1" applyAlignment="1">
      <alignment horizontal="center" vertical="center" wrapText="1"/>
    </xf>
    <xf numFmtId="0" fontId="26" fillId="7" borderId="49" xfId="1" applyFont="1" applyFill="1" applyBorder="1" applyAlignment="1">
      <alignment horizontal="center" vertical="center" wrapText="1"/>
    </xf>
    <xf numFmtId="0" fontId="26" fillId="7" borderId="0" xfId="1" applyFont="1" applyFill="1" applyBorder="1" applyAlignment="1">
      <alignment horizontal="left" vertical="center"/>
    </xf>
    <xf numFmtId="0" fontId="7" fillId="7" borderId="91" xfId="1" applyFont="1" applyFill="1" applyBorder="1" applyAlignment="1">
      <alignment horizontal="center" vertical="center"/>
    </xf>
    <xf numFmtId="0" fontId="26" fillId="7" borderId="92" xfId="1" applyFont="1" applyFill="1" applyBorder="1" applyAlignment="1">
      <alignment horizontal="center" vertical="center"/>
    </xf>
    <xf numFmtId="0" fontId="26" fillId="7" borderId="93" xfId="1" applyFont="1" applyFill="1" applyBorder="1" applyAlignment="1">
      <alignment horizontal="center" vertical="center"/>
    </xf>
    <xf numFmtId="0" fontId="46" fillId="7" borderId="91" xfId="1" applyFont="1" applyFill="1" applyBorder="1" applyAlignment="1">
      <alignment horizontal="center" vertical="center"/>
    </xf>
    <xf numFmtId="0" fontId="46" fillId="7" borderId="92" xfId="1" applyFont="1" applyFill="1" applyBorder="1" applyAlignment="1">
      <alignment horizontal="center" vertical="center"/>
    </xf>
    <xf numFmtId="0" fontId="46" fillId="7" borderId="93" xfId="1" applyFont="1" applyFill="1" applyBorder="1" applyAlignment="1">
      <alignment horizontal="center" vertical="center"/>
    </xf>
    <xf numFmtId="0" fontId="1" fillId="7" borderId="52" xfId="1" applyFont="1" applyFill="1" applyBorder="1" applyAlignment="1">
      <alignment horizontal="left" vertical="center" wrapText="1"/>
    </xf>
    <xf numFmtId="0" fontId="1" fillId="0" borderId="82" xfId="1" applyFont="1" applyFill="1" applyBorder="1" applyAlignment="1">
      <alignment vertical="center" wrapText="1"/>
    </xf>
    <xf numFmtId="0" fontId="1" fillId="0" borderId="48" xfId="1" applyFont="1" applyFill="1" applyBorder="1" applyAlignment="1">
      <alignment vertical="center" wrapText="1"/>
    </xf>
    <xf numFmtId="0" fontId="1" fillId="7" borderId="6" xfId="1" applyFont="1" applyFill="1" applyBorder="1" applyAlignment="1">
      <alignment horizontal="left" vertical="top" wrapText="1"/>
    </xf>
    <xf numFmtId="0" fontId="1" fillId="7" borderId="6" xfId="1" applyFont="1" applyFill="1" applyBorder="1" applyAlignment="1">
      <alignment horizontal="left" vertical="top"/>
    </xf>
    <xf numFmtId="0" fontId="1" fillId="7" borderId="53" xfId="1" applyFont="1" applyFill="1" applyBorder="1" applyAlignment="1">
      <alignment horizontal="left" vertical="top"/>
    </xf>
    <xf numFmtId="0" fontId="1" fillId="0" borderId="6" xfId="1" applyFont="1" applyFill="1" applyBorder="1" applyAlignment="1"/>
    <xf numFmtId="0" fontId="1" fillId="0" borderId="53" xfId="1" applyFont="1" applyFill="1" applyBorder="1" applyAlignment="1"/>
    <xf numFmtId="0" fontId="1" fillId="0" borderId="66" xfId="1" applyFont="1" applyFill="1" applyBorder="1" applyAlignment="1"/>
    <xf numFmtId="0" fontId="1" fillId="0" borderId="67" xfId="1" applyFont="1" applyFill="1" applyBorder="1" applyAlignment="1"/>
    <xf numFmtId="0" fontId="1" fillId="7" borderId="79" xfId="1" applyFont="1" applyFill="1" applyBorder="1" applyAlignment="1">
      <alignment horizontal="left" vertical="center" wrapText="1"/>
    </xf>
    <xf numFmtId="0" fontId="1" fillId="0" borderId="19" xfId="1" applyFont="1" applyFill="1" applyBorder="1" applyAlignment="1">
      <alignment wrapText="1"/>
    </xf>
    <xf numFmtId="0" fontId="1" fillId="0" borderId="37" xfId="1" applyFont="1" applyFill="1" applyBorder="1" applyAlignment="1">
      <alignment wrapText="1"/>
    </xf>
    <xf numFmtId="0" fontId="1" fillId="0" borderId="4" xfId="1" applyFont="1" applyFill="1" applyBorder="1" applyAlignment="1">
      <alignment wrapText="1"/>
    </xf>
    <xf numFmtId="0" fontId="1" fillId="0" borderId="0" xfId="1" applyFont="1" applyFill="1" applyBorder="1" applyAlignment="1">
      <alignment wrapText="1"/>
    </xf>
    <xf numFmtId="0" fontId="1" fillId="0" borderId="38" xfId="1" applyFont="1" applyFill="1" applyBorder="1" applyAlignment="1">
      <alignment wrapText="1"/>
    </xf>
    <xf numFmtId="0" fontId="1" fillId="0" borderId="9" xfId="1" applyFont="1" applyFill="1" applyBorder="1" applyAlignment="1">
      <alignment wrapText="1"/>
    </xf>
    <xf numFmtId="0" fontId="1" fillId="0" borderId="10" xfId="1" applyFont="1" applyFill="1" applyBorder="1" applyAlignment="1">
      <alignment wrapText="1"/>
    </xf>
    <xf numFmtId="0" fontId="1" fillId="0" borderId="70" xfId="1" applyFont="1" applyFill="1" applyBorder="1" applyAlignment="1">
      <alignment wrapText="1"/>
    </xf>
    <xf numFmtId="0" fontId="46" fillId="0" borderId="57"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26" fillId="7" borderId="8" xfId="1" applyFont="1" applyFill="1" applyBorder="1" applyAlignment="1">
      <alignment horizontal="center" vertical="center" wrapText="1"/>
    </xf>
    <xf numFmtId="0" fontId="26" fillId="7" borderId="65" xfId="1" applyFont="1" applyFill="1" applyBorder="1" applyAlignment="1">
      <alignment horizontal="center" vertical="center" wrapText="1"/>
    </xf>
    <xf numFmtId="2" fontId="11" fillId="8" borderId="0" xfId="1" applyNumberFormat="1" applyFont="1" applyFill="1" applyBorder="1" applyAlignment="1">
      <alignment horizontal="center" vertical="center"/>
    </xf>
    <xf numFmtId="0" fontId="43" fillId="9" borderId="76" xfId="1" applyFont="1" applyFill="1" applyBorder="1" applyAlignment="1">
      <alignment horizontal="center" vertical="center"/>
    </xf>
    <xf numFmtId="0" fontId="43" fillId="9" borderId="77" xfId="1" applyFont="1" applyFill="1" applyBorder="1" applyAlignment="1">
      <alignment horizontal="center" vertical="center"/>
    </xf>
    <xf numFmtId="0" fontId="43" fillId="9" borderId="46" xfId="1" applyFont="1" applyFill="1" applyBorder="1" applyAlignment="1">
      <alignment horizontal="center" vertical="center"/>
    </xf>
    <xf numFmtId="0" fontId="1" fillId="0" borderId="82" xfId="1" applyFont="1" applyFill="1" applyBorder="1" applyAlignment="1">
      <alignment vertical="center"/>
    </xf>
    <xf numFmtId="0" fontId="1" fillId="0" borderId="48" xfId="1" applyFont="1" applyFill="1" applyBorder="1" applyAlignment="1">
      <alignment vertical="center"/>
    </xf>
    <xf numFmtId="0" fontId="1" fillId="7" borderId="83" xfId="1" applyFont="1" applyFill="1" applyBorder="1" applyAlignment="1">
      <alignment horizontal="left" vertical="center" wrapText="1"/>
    </xf>
    <xf numFmtId="0" fontId="1" fillId="0" borderId="82" xfId="1" applyFont="1" applyFill="1" applyBorder="1" applyAlignment="1"/>
    <xf numFmtId="0" fontId="1" fillId="0" borderId="94" xfId="1" applyFont="1" applyFill="1" applyBorder="1" applyAlignment="1"/>
  </cellXfs>
  <cellStyles count="17">
    <cellStyle name="Hyperlink" xfId="2" builtinId="8"/>
    <cellStyle name="Normal" xfId="0" builtinId="0"/>
    <cellStyle name="Normal 2" xfId="1" xr:uid="{00000000-0005-0000-0000-000002000000}"/>
    <cellStyle name="Normal 2 2" xfId="3" xr:uid="{00000000-0005-0000-0000-000003000000}"/>
    <cellStyle name="Normal 2 2 2" xfId="11" xr:uid="{4320B831-9925-4C48-A345-21A13C09D5D3}"/>
    <cellStyle name="Normal 3" xfId="4" xr:uid="{00000000-0005-0000-0000-000004000000}"/>
    <cellStyle name="Normal 3 2" xfId="9" xr:uid="{00000000-0005-0000-0000-000005000000}"/>
    <cellStyle name="Normal 3 3" xfId="12" xr:uid="{2C404A8A-9E77-4264-81D9-35FA8B5A274A}"/>
    <cellStyle name="Normal 4" xfId="5" xr:uid="{00000000-0005-0000-0000-000006000000}"/>
    <cellStyle name="Normal 4 2" xfId="13" xr:uid="{A182A426-7D0C-4B21-ABF3-64BB456A42FA}"/>
    <cellStyle name="Normal 5" xfId="6" xr:uid="{00000000-0005-0000-0000-000007000000}"/>
    <cellStyle name="Normal 5 2" xfId="14" xr:uid="{A5BD2E54-49A1-45FE-A3D9-2E529331CBE3}"/>
    <cellStyle name="Normal 6" xfId="7" xr:uid="{00000000-0005-0000-0000-000008000000}"/>
    <cellStyle name="Normal 6 2" xfId="15" xr:uid="{C160E85C-3CBE-4CB1-9F52-FFECF2CE83A8}"/>
    <cellStyle name="Percent" xfId="10" builtinId="5"/>
    <cellStyle name="Percent 2" xfId="8" xr:uid="{00000000-0005-0000-0000-00000A000000}"/>
    <cellStyle name="Percent 2 2" xfId="16" xr:uid="{BAC9E6AF-2E31-44A4-A5A9-BA695CDDEAD4}"/>
  </cellStyles>
  <dxfs count="12">
    <dxf>
      <fill>
        <patternFill>
          <bgColor rgb="FFA5A5A5"/>
        </patternFill>
      </fill>
    </dxf>
    <dxf>
      <fill>
        <patternFill>
          <bgColor rgb="FF70AD47"/>
        </patternFill>
      </fill>
    </dxf>
    <dxf>
      <fill>
        <patternFill>
          <bgColor rgb="FFA5A5A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Baseline Water Supply-Demand Balance and Components of Demand</a:t>
            </a:r>
          </a:p>
        </c:rich>
      </c:tx>
      <c:layout>
        <c:manualLayout>
          <c:xMode val="edge"/>
          <c:yMode val="edge"/>
          <c:x val="0.2095809470200265"/>
          <c:y val="2.9013693730272669E-2"/>
        </c:manualLayout>
      </c:layout>
      <c:overlay val="0"/>
      <c:spPr>
        <a:noFill/>
        <a:ln w="25400">
          <a:noFill/>
        </a:ln>
      </c:spPr>
    </c:title>
    <c:autoTitleDeleted val="0"/>
    <c:plotArea>
      <c:layout>
        <c:manualLayout>
          <c:layoutTarget val="inner"/>
          <c:xMode val="edge"/>
          <c:yMode val="edge"/>
          <c:x val="8.5343266856694813E-2"/>
          <c:y val="0.10444884139344435"/>
          <c:w val="0.89146608097046709"/>
          <c:h val="0.57482108106981455"/>
        </c:manualLayout>
      </c:layout>
      <c:areaChart>
        <c:grouping val="stacked"/>
        <c:varyColors val="0"/>
        <c:ser>
          <c:idx val="6"/>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summary'!$H$12:$AF$12</c:f>
              <c:numCache>
                <c:formatCode>0.00</c:formatCode>
                <c:ptCount val="25"/>
                <c:pt idx="0">
                  <c:v>1.4100000000000001</c:v>
                </c:pt>
                <c:pt idx="1">
                  <c:v>1.46</c:v>
                </c:pt>
                <c:pt idx="2">
                  <c:v>1.51</c:v>
                </c:pt>
                <c:pt idx="3">
                  <c:v>1.55</c:v>
                </c:pt>
                <c:pt idx="4">
                  <c:v>1.59</c:v>
                </c:pt>
                <c:pt idx="5">
                  <c:v>1.6400000000000001</c:v>
                </c:pt>
                <c:pt idx="6">
                  <c:v>1.6700000000000002</c:v>
                </c:pt>
                <c:pt idx="7">
                  <c:v>1.71</c:v>
                </c:pt>
                <c:pt idx="8">
                  <c:v>1.75</c:v>
                </c:pt>
                <c:pt idx="9">
                  <c:v>1.78</c:v>
                </c:pt>
                <c:pt idx="10">
                  <c:v>1.81</c:v>
                </c:pt>
                <c:pt idx="11">
                  <c:v>1.8399999999999999</c:v>
                </c:pt>
                <c:pt idx="12">
                  <c:v>1.86</c:v>
                </c:pt>
                <c:pt idx="13">
                  <c:v>1.89</c:v>
                </c:pt>
                <c:pt idx="14">
                  <c:v>1.93</c:v>
                </c:pt>
                <c:pt idx="15">
                  <c:v>1.9500000000000002</c:v>
                </c:pt>
                <c:pt idx="16">
                  <c:v>1.98</c:v>
                </c:pt>
                <c:pt idx="17">
                  <c:v>2.0100000000000002</c:v>
                </c:pt>
                <c:pt idx="18">
                  <c:v>2.0499999999999998</c:v>
                </c:pt>
                <c:pt idx="19">
                  <c:v>2.0700000000000003</c:v>
                </c:pt>
                <c:pt idx="20">
                  <c:v>2.0999999999999996</c:v>
                </c:pt>
                <c:pt idx="21">
                  <c:v>2.12</c:v>
                </c:pt>
                <c:pt idx="22">
                  <c:v>2.14</c:v>
                </c:pt>
                <c:pt idx="23">
                  <c:v>2.17</c:v>
                </c:pt>
                <c:pt idx="24">
                  <c:v>2.19</c:v>
                </c:pt>
              </c:numCache>
            </c:numRef>
          </c:val>
          <c:extLst>
            <c:ext xmlns:c16="http://schemas.microsoft.com/office/drawing/2014/chart" uri="{C3380CC4-5D6E-409C-BE32-E72D297353CC}">
              <c16:uniqueId val="{00000000-D178-427E-88B5-68F4D5867F4E}"/>
            </c:ext>
          </c:extLst>
        </c:ser>
        <c:ser>
          <c:idx val="0"/>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summary'!$H$10:$AF$10</c:f>
              <c:numCache>
                <c:formatCode>0.00</c:formatCode>
                <c:ptCount val="25"/>
                <c:pt idx="0">
                  <c:v>1.9300000000000002</c:v>
                </c:pt>
                <c:pt idx="1">
                  <c:v>1.86</c:v>
                </c:pt>
                <c:pt idx="2">
                  <c:v>1.79</c:v>
                </c:pt>
                <c:pt idx="3">
                  <c:v>1.73</c:v>
                </c:pt>
                <c:pt idx="4">
                  <c:v>1.67</c:v>
                </c:pt>
                <c:pt idx="5">
                  <c:v>1.62</c:v>
                </c:pt>
                <c:pt idx="6">
                  <c:v>1.56</c:v>
                </c:pt>
                <c:pt idx="7">
                  <c:v>1.52</c:v>
                </c:pt>
                <c:pt idx="8">
                  <c:v>1.49</c:v>
                </c:pt>
                <c:pt idx="9">
                  <c:v>1.44</c:v>
                </c:pt>
                <c:pt idx="10">
                  <c:v>1.4200000000000002</c:v>
                </c:pt>
                <c:pt idx="11">
                  <c:v>1.3800000000000001</c:v>
                </c:pt>
                <c:pt idx="12">
                  <c:v>1.34</c:v>
                </c:pt>
                <c:pt idx="13">
                  <c:v>1.31</c:v>
                </c:pt>
                <c:pt idx="14">
                  <c:v>1.28</c:v>
                </c:pt>
                <c:pt idx="15">
                  <c:v>1.25</c:v>
                </c:pt>
                <c:pt idx="16">
                  <c:v>1.2100000000000002</c:v>
                </c:pt>
                <c:pt idx="17">
                  <c:v>1.1900000000000002</c:v>
                </c:pt>
                <c:pt idx="18">
                  <c:v>1.1500000000000001</c:v>
                </c:pt>
                <c:pt idx="19">
                  <c:v>1.1299999999999999</c:v>
                </c:pt>
                <c:pt idx="20">
                  <c:v>1.1000000000000001</c:v>
                </c:pt>
                <c:pt idx="21">
                  <c:v>1.0699999999999998</c:v>
                </c:pt>
                <c:pt idx="22">
                  <c:v>1.06</c:v>
                </c:pt>
                <c:pt idx="23">
                  <c:v>1.0299999999999998</c:v>
                </c:pt>
                <c:pt idx="24">
                  <c:v>1.0099999999999998</c:v>
                </c:pt>
              </c:numCache>
            </c:numRef>
          </c:val>
          <c:extLst>
            <c:ext xmlns:c16="http://schemas.microsoft.com/office/drawing/2014/chart" uri="{C3380CC4-5D6E-409C-BE32-E72D297353CC}">
              <c16:uniqueId val="{00000001-D178-427E-88B5-68F4D5867F4E}"/>
            </c:ext>
          </c:extLst>
        </c:ser>
        <c:ser>
          <c:idx val="1"/>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summary'!$H$14:$AF$14</c:f>
              <c:numCache>
                <c:formatCode>0.00</c:formatCode>
                <c:ptCount val="25"/>
                <c:pt idx="0">
                  <c:v>1.48</c:v>
                </c:pt>
                <c:pt idx="1">
                  <c:v>1.47</c:v>
                </c:pt>
                <c:pt idx="2">
                  <c:v>1.47</c:v>
                </c:pt>
                <c:pt idx="3">
                  <c:v>1.46</c:v>
                </c:pt>
                <c:pt idx="4">
                  <c:v>1.46</c:v>
                </c:pt>
                <c:pt idx="5">
                  <c:v>1.46</c:v>
                </c:pt>
                <c:pt idx="6">
                  <c:v>1.45</c:v>
                </c:pt>
                <c:pt idx="7">
                  <c:v>1.45</c:v>
                </c:pt>
                <c:pt idx="8">
                  <c:v>1.44</c:v>
                </c:pt>
                <c:pt idx="9">
                  <c:v>1.44</c:v>
                </c:pt>
                <c:pt idx="10">
                  <c:v>1.44</c:v>
                </c:pt>
                <c:pt idx="11">
                  <c:v>1.43</c:v>
                </c:pt>
                <c:pt idx="12">
                  <c:v>1.43</c:v>
                </c:pt>
                <c:pt idx="13">
                  <c:v>1.43</c:v>
                </c:pt>
                <c:pt idx="14">
                  <c:v>1.42</c:v>
                </c:pt>
                <c:pt idx="15">
                  <c:v>1.42</c:v>
                </c:pt>
                <c:pt idx="16">
                  <c:v>1.42</c:v>
                </c:pt>
                <c:pt idx="17">
                  <c:v>1.42</c:v>
                </c:pt>
                <c:pt idx="18">
                  <c:v>1.41</c:v>
                </c:pt>
                <c:pt idx="19">
                  <c:v>1.41</c:v>
                </c:pt>
                <c:pt idx="20">
                  <c:v>1.41</c:v>
                </c:pt>
                <c:pt idx="21">
                  <c:v>1.4</c:v>
                </c:pt>
                <c:pt idx="22">
                  <c:v>1.4</c:v>
                </c:pt>
                <c:pt idx="23">
                  <c:v>1.4</c:v>
                </c:pt>
                <c:pt idx="24">
                  <c:v>1.4</c:v>
                </c:pt>
              </c:numCache>
            </c:numRef>
          </c:val>
          <c:extLst>
            <c:ext xmlns:c16="http://schemas.microsoft.com/office/drawing/2014/chart" uri="{C3380CC4-5D6E-409C-BE32-E72D297353CC}">
              <c16:uniqueId val="{00000002-D178-427E-88B5-68F4D5867F4E}"/>
            </c:ext>
          </c:extLst>
        </c:ser>
        <c:ser>
          <c:idx val="2"/>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summary'!$H$16:$AF$16</c:f>
              <c:numCache>
                <c:formatCode>0.00</c:formatCode>
                <c:ptCount val="25"/>
                <c:pt idx="0">
                  <c:v>1.19</c:v>
                </c:pt>
                <c:pt idx="1">
                  <c:v>1.19</c:v>
                </c:pt>
                <c:pt idx="2">
                  <c:v>1.18</c:v>
                </c:pt>
                <c:pt idx="3">
                  <c:v>1.18</c:v>
                </c:pt>
                <c:pt idx="4">
                  <c:v>1.19</c:v>
                </c:pt>
                <c:pt idx="5">
                  <c:v>1.18</c:v>
                </c:pt>
                <c:pt idx="6">
                  <c:v>1.19</c:v>
                </c:pt>
                <c:pt idx="7">
                  <c:v>1.18</c:v>
                </c:pt>
                <c:pt idx="8">
                  <c:v>1.17</c:v>
                </c:pt>
                <c:pt idx="9">
                  <c:v>1.18</c:v>
                </c:pt>
                <c:pt idx="10">
                  <c:v>1.17</c:v>
                </c:pt>
                <c:pt idx="11">
                  <c:v>1.17</c:v>
                </c:pt>
                <c:pt idx="12">
                  <c:v>1.18</c:v>
                </c:pt>
                <c:pt idx="13">
                  <c:v>1.17</c:v>
                </c:pt>
                <c:pt idx="14">
                  <c:v>1.17</c:v>
                </c:pt>
                <c:pt idx="15">
                  <c:v>1.17</c:v>
                </c:pt>
                <c:pt idx="16">
                  <c:v>1.17</c:v>
                </c:pt>
                <c:pt idx="17">
                  <c:v>1.1599999999999999</c:v>
                </c:pt>
                <c:pt idx="18">
                  <c:v>1.1599999999999999</c:v>
                </c:pt>
                <c:pt idx="19">
                  <c:v>1.1599999999999999</c:v>
                </c:pt>
                <c:pt idx="20">
                  <c:v>1.1599999999999999</c:v>
                </c:pt>
                <c:pt idx="21">
                  <c:v>1.1599999999999999</c:v>
                </c:pt>
                <c:pt idx="22">
                  <c:v>1.1599999999999999</c:v>
                </c:pt>
                <c:pt idx="23">
                  <c:v>1.1599999999999999</c:v>
                </c:pt>
                <c:pt idx="24">
                  <c:v>1.1499999999999999</c:v>
                </c:pt>
              </c:numCache>
            </c:numRef>
          </c:val>
          <c:extLst>
            <c:ext xmlns:c16="http://schemas.microsoft.com/office/drawing/2014/chart" uri="{C3380CC4-5D6E-409C-BE32-E72D297353CC}">
              <c16:uniqueId val="{00000003-D178-427E-88B5-68F4D5867F4E}"/>
            </c:ext>
          </c:extLst>
        </c:ser>
        <c:ser>
          <c:idx val="3"/>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summary'!$H$18:$AF$18</c:f>
              <c:numCache>
                <c:formatCode>0.00</c:formatCode>
                <c:ptCount val="25"/>
                <c:pt idx="0">
                  <c:v>0.18999999999999906</c:v>
                </c:pt>
                <c:pt idx="1">
                  <c:v>0.18999999999999995</c:v>
                </c:pt>
                <c:pt idx="2">
                  <c:v>0.19000000000000017</c:v>
                </c:pt>
                <c:pt idx="3">
                  <c:v>0.18999999999999928</c:v>
                </c:pt>
                <c:pt idx="4">
                  <c:v>0.18999999999999995</c:v>
                </c:pt>
                <c:pt idx="5">
                  <c:v>0.18999999999999928</c:v>
                </c:pt>
                <c:pt idx="6">
                  <c:v>0.19000000000000083</c:v>
                </c:pt>
                <c:pt idx="7">
                  <c:v>0.19000000000000017</c:v>
                </c:pt>
                <c:pt idx="8">
                  <c:v>0.1899999999999995</c:v>
                </c:pt>
                <c:pt idx="9">
                  <c:v>0.18999999999999928</c:v>
                </c:pt>
                <c:pt idx="10">
                  <c:v>0.1899999999999995</c:v>
                </c:pt>
                <c:pt idx="11">
                  <c:v>0.19000000000000039</c:v>
                </c:pt>
                <c:pt idx="12">
                  <c:v>0.19000000000000017</c:v>
                </c:pt>
                <c:pt idx="13">
                  <c:v>0.19000000000000039</c:v>
                </c:pt>
                <c:pt idx="14">
                  <c:v>0.1899999999999995</c:v>
                </c:pt>
                <c:pt idx="15">
                  <c:v>0.1899999999999995</c:v>
                </c:pt>
                <c:pt idx="16">
                  <c:v>0.1899999999999995</c:v>
                </c:pt>
                <c:pt idx="17">
                  <c:v>0.18999999999999972</c:v>
                </c:pt>
                <c:pt idx="18">
                  <c:v>0.18999999999999884</c:v>
                </c:pt>
                <c:pt idx="19">
                  <c:v>0.18999999999999884</c:v>
                </c:pt>
                <c:pt idx="20">
                  <c:v>0.19000000000000061</c:v>
                </c:pt>
                <c:pt idx="21">
                  <c:v>0.18999999999999972</c:v>
                </c:pt>
                <c:pt idx="22">
                  <c:v>0.18999999999999972</c:v>
                </c:pt>
                <c:pt idx="23">
                  <c:v>0.18999999999999972</c:v>
                </c:pt>
                <c:pt idx="24">
                  <c:v>0.18999999999999995</c:v>
                </c:pt>
              </c:numCache>
            </c:numRef>
          </c:val>
          <c:extLst>
            <c:ext xmlns:c16="http://schemas.microsoft.com/office/drawing/2014/chart" uri="{C3380CC4-5D6E-409C-BE32-E72D297353CC}">
              <c16:uniqueId val="{00000004-D178-427E-88B5-68F4D5867F4E}"/>
            </c:ext>
          </c:extLst>
        </c:ser>
        <c:dLbls>
          <c:showLegendKey val="0"/>
          <c:showVal val="0"/>
          <c:showCatName val="0"/>
          <c:showSerName val="0"/>
          <c:showPercent val="0"/>
          <c:showBubbleSize val="0"/>
        </c:dLbls>
        <c:axId val="60048896"/>
        <c:axId val="60050432"/>
      </c:areaChart>
      <c:lineChart>
        <c:grouping val="standard"/>
        <c:varyColors val="0"/>
        <c:ser>
          <c:idx val="4"/>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summary'!$H$7:$AF$7</c:f>
              <c:numCache>
                <c:formatCode>0.00</c:formatCode>
                <c:ptCount val="25"/>
                <c:pt idx="0">
                  <c:v>12.16</c:v>
                </c:pt>
                <c:pt idx="1">
                  <c:v>12.16</c:v>
                </c:pt>
                <c:pt idx="2">
                  <c:v>12.16</c:v>
                </c:pt>
                <c:pt idx="3">
                  <c:v>12.16</c:v>
                </c:pt>
                <c:pt idx="4">
                  <c:v>12.16</c:v>
                </c:pt>
                <c:pt idx="5">
                  <c:v>12.16</c:v>
                </c:pt>
                <c:pt idx="6">
                  <c:v>12.16</c:v>
                </c:pt>
                <c:pt idx="7">
                  <c:v>12.16</c:v>
                </c:pt>
                <c:pt idx="8">
                  <c:v>12.16</c:v>
                </c:pt>
                <c:pt idx="9">
                  <c:v>12.16</c:v>
                </c:pt>
                <c:pt idx="10">
                  <c:v>12.16</c:v>
                </c:pt>
                <c:pt idx="11">
                  <c:v>12.16</c:v>
                </c:pt>
                <c:pt idx="12">
                  <c:v>12.16</c:v>
                </c:pt>
                <c:pt idx="13">
                  <c:v>12.16</c:v>
                </c:pt>
                <c:pt idx="14">
                  <c:v>12.16</c:v>
                </c:pt>
                <c:pt idx="15">
                  <c:v>12.16</c:v>
                </c:pt>
                <c:pt idx="16">
                  <c:v>12.16</c:v>
                </c:pt>
                <c:pt idx="17">
                  <c:v>12.16</c:v>
                </c:pt>
                <c:pt idx="18">
                  <c:v>12.16</c:v>
                </c:pt>
                <c:pt idx="19">
                  <c:v>12.16</c:v>
                </c:pt>
                <c:pt idx="20">
                  <c:v>12.16</c:v>
                </c:pt>
                <c:pt idx="21">
                  <c:v>12.16</c:v>
                </c:pt>
                <c:pt idx="22">
                  <c:v>12.16</c:v>
                </c:pt>
                <c:pt idx="23">
                  <c:v>12.16</c:v>
                </c:pt>
                <c:pt idx="24">
                  <c:v>12.16</c:v>
                </c:pt>
              </c:numCache>
            </c:numRef>
          </c:val>
          <c:smooth val="0"/>
          <c:extLst>
            <c:ext xmlns:c16="http://schemas.microsoft.com/office/drawing/2014/chart" uri="{C3380CC4-5D6E-409C-BE32-E72D297353CC}">
              <c16:uniqueId val="{00000005-D178-427E-88B5-68F4D5867F4E}"/>
            </c:ext>
          </c:extLst>
        </c:ser>
        <c:ser>
          <c:idx val="5"/>
          <c:order val="6"/>
          <c:tx>
            <c:v>Total demand + target headroom (baseline)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summary'!$H$20:$AF$20</c:f>
              <c:numCache>
                <c:formatCode>0.00</c:formatCode>
                <c:ptCount val="25"/>
                <c:pt idx="0">
                  <c:v>7.1399999999999988</c:v>
                </c:pt>
                <c:pt idx="1">
                  <c:v>7.08</c:v>
                </c:pt>
                <c:pt idx="2">
                  <c:v>7.0399999999999991</c:v>
                </c:pt>
                <c:pt idx="3">
                  <c:v>6.9899999999999993</c:v>
                </c:pt>
                <c:pt idx="4">
                  <c:v>6.9499999999999993</c:v>
                </c:pt>
                <c:pt idx="5">
                  <c:v>6.919999999999999</c:v>
                </c:pt>
                <c:pt idx="6">
                  <c:v>6.8800000000000008</c:v>
                </c:pt>
                <c:pt idx="7">
                  <c:v>6.86</c:v>
                </c:pt>
                <c:pt idx="8">
                  <c:v>6.8499999999999988</c:v>
                </c:pt>
                <c:pt idx="9">
                  <c:v>6.8299999999999992</c:v>
                </c:pt>
                <c:pt idx="10">
                  <c:v>6.8299999999999992</c:v>
                </c:pt>
                <c:pt idx="11">
                  <c:v>6.79</c:v>
                </c:pt>
                <c:pt idx="12">
                  <c:v>6.76</c:v>
                </c:pt>
                <c:pt idx="13">
                  <c:v>6.73</c:v>
                </c:pt>
                <c:pt idx="14">
                  <c:v>6.7099999999999991</c:v>
                </c:pt>
                <c:pt idx="15">
                  <c:v>6.6899999999999995</c:v>
                </c:pt>
                <c:pt idx="16">
                  <c:v>6.67</c:v>
                </c:pt>
                <c:pt idx="17">
                  <c:v>6.67</c:v>
                </c:pt>
                <c:pt idx="18">
                  <c:v>6.6399999999999988</c:v>
                </c:pt>
                <c:pt idx="19">
                  <c:v>6.629999999999999</c:v>
                </c:pt>
                <c:pt idx="20">
                  <c:v>6.6300000000000008</c:v>
                </c:pt>
                <c:pt idx="21">
                  <c:v>6.6</c:v>
                </c:pt>
                <c:pt idx="22">
                  <c:v>6.589999999999999</c:v>
                </c:pt>
                <c:pt idx="23">
                  <c:v>6.5799999999999992</c:v>
                </c:pt>
                <c:pt idx="24">
                  <c:v>6.5699999999999994</c:v>
                </c:pt>
              </c:numCache>
            </c:numRef>
          </c:val>
          <c:smooth val="0"/>
          <c:extLst>
            <c:ext xmlns:c16="http://schemas.microsoft.com/office/drawing/2014/chart" uri="{C3380CC4-5D6E-409C-BE32-E72D297353CC}">
              <c16:uniqueId val="{00000006-D178-427E-88B5-68F4D5867F4E}"/>
            </c:ext>
          </c:extLst>
        </c:ser>
        <c:dLbls>
          <c:showLegendKey val="0"/>
          <c:showVal val="0"/>
          <c:showCatName val="0"/>
          <c:showSerName val="0"/>
          <c:showPercent val="0"/>
          <c:showBubbleSize val="0"/>
        </c:dLbls>
        <c:marker val="1"/>
        <c:smooth val="0"/>
        <c:axId val="60048896"/>
        <c:axId val="60050432"/>
      </c:lineChart>
      <c:catAx>
        <c:axId val="6004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60050432"/>
        <c:crosses val="autoZero"/>
        <c:auto val="1"/>
        <c:lblAlgn val="ctr"/>
        <c:lblOffset val="100"/>
        <c:tickLblSkip val="2"/>
        <c:tickMarkSkip val="1"/>
        <c:noMultiLvlLbl val="0"/>
      </c:catAx>
      <c:valAx>
        <c:axId val="60050432"/>
        <c:scaling>
          <c:orientation val="minMax"/>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0359337875782983E-2"/>
              <c:y val="0.398585287336320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0048896"/>
        <c:crosses val="autoZero"/>
        <c:crossBetween val="midCat"/>
      </c:valAx>
      <c:spPr>
        <a:noFill/>
        <a:ln w="12700">
          <a:solidFill>
            <a:srgbClr val="808080"/>
          </a:solidFill>
          <a:prstDash val="solid"/>
        </a:ln>
      </c:spPr>
    </c:plotArea>
    <c:legend>
      <c:legendPos val="b"/>
      <c:legendEntry>
        <c:idx val="0"/>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0.16452269470774322"/>
          <c:y val="0.82158446545736608"/>
          <c:w val="0.7156398695723647"/>
          <c:h val="0.1640291227007700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Final Planning Water Supply-Demand Balance and Components of Demand</a:t>
            </a:r>
          </a:p>
        </c:rich>
      </c:tx>
      <c:layout>
        <c:manualLayout>
          <c:xMode val="edge"/>
          <c:yMode val="edge"/>
          <c:x val="0.2513914688344755"/>
          <c:y val="3.1007826724362159E-2"/>
        </c:manualLayout>
      </c:layout>
      <c:overlay val="0"/>
      <c:spPr>
        <a:noFill/>
        <a:ln w="25400">
          <a:noFill/>
        </a:ln>
      </c:spPr>
    </c:title>
    <c:autoTitleDeleted val="0"/>
    <c:plotArea>
      <c:layout>
        <c:manualLayout>
          <c:layoutTarget val="inner"/>
          <c:xMode val="edge"/>
          <c:yMode val="edge"/>
          <c:x val="7.3073946134444595E-2"/>
          <c:y val="0.13443854749105721"/>
          <c:w val="0.89767565444686193"/>
          <c:h val="0.59668615598770525"/>
        </c:manualLayout>
      </c:layout>
      <c:areaChart>
        <c:grouping val="stacked"/>
        <c:varyColors val="0"/>
        <c:ser>
          <c:idx val="2"/>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summary'!$H$13:$AF$13</c:f>
              <c:numCache>
                <c:formatCode>0.00</c:formatCode>
                <c:ptCount val="25"/>
                <c:pt idx="0">
                  <c:v>1.4100000000000001</c:v>
                </c:pt>
                <c:pt idx="1">
                  <c:v>1.46</c:v>
                </c:pt>
                <c:pt idx="2">
                  <c:v>1.51</c:v>
                </c:pt>
                <c:pt idx="3">
                  <c:v>1.55</c:v>
                </c:pt>
                <c:pt idx="4">
                  <c:v>1.59</c:v>
                </c:pt>
                <c:pt idx="5">
                  <c:v>1.6400000000000001</c:v>
                </c:pt>
                <c:pt idx="6">
                  <c:v>1.6700000000000002</c:v>
                </c:pt>
                <c:pt idx="7">
                  <c:v>1.71</c:v>
                </c:pt>
                <c:pt idx="8">
                  <c:v>1.75</c:v>
                </c:pt>
                <c:pt idx="9">
                  <c:v>1.78</c:v>
                </c:pt>
                <c:pt idx="10">
                  <c:v>1.81</c:v>
                </c:pt>
                <c:pt idx="11">
                  <c:v>1.8399999999999999</c:v>
                </c:pt>
                <c:pt idx="12">
                  <c:v>1.86</c:v>
                </c:pt>
                <c:pt idx="13">
                  <c:v>1.89</c:v>
                </c:pt>
                <c:pt idx="14">
                  <c:v>1.93</c:v>
                </c:pt>
                <c:pt idx="15">
                  <c:v>1.9500000000000002</c:v>
                </c:pt>
                <c:pt idx="16">
                  <c:v>1.98</c:v>
                </c:pt>
                <c:pt idx="17">
                  <c:v>2.0100000000000002</c:v>
                </c:pt>
                <c:pt idx="18">
                  <c:v>2.0499999999999998</c:v>
                </c:pt>
                <c:pt idx="19">
                  <c:v>2.0700000000000003</c:v>
                </c:pt>
                <c:pt idx="20">
                  <c:v>2.0999999999999996</c:v>
                </c:pt>
                <c:pt idx="21">
                  <c:v>2.12</c:v>
                </c:pt>
                <c:pt idx="22">
                  <c:v>2.14</c:v>
                </c:pt>
                <c:pt idx="23">
                  <c:v>2.17</c:v>
                </c:pt>
                <c:pt idx="24">
                  <c:v>2.19</c:v>
                </c:pt>
              </c:numCache>
            </c:numRef>
          </c:val>
          <c:extLst>
            <c:ext xmlns:c16="http://schemas.microsoft.com/office/drawing/2014/chart" uri="{C3380CC4-5D6E-409C-BE32-E72D297353CC}">
              <c16:uniqueId val="{00000000-A3F0-4AF9-B7F2-97FA6EFE6FCD}"/>
            </c:ext>
          </c:extLst>
        </c:ser>
        <c:ser>
          <c:idx val="4"/>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summary'!$H$11:$AF$11</c:f>
              <c:numCache>
                <c:formatCode>0.00</c:formatCode>
                <c:ptCount val="25"/>
                <c:pt idx="0">
                  <c:v>1.9300000000000002</c:v>
                </c:pt>
                <c:pt idx="1">
                  <c:v>1.86</c:v>
                </c:pt>
                <c:pt idx="2">
                  <c:v>1.79</c:v>
                </c:pt>
                <c:pt idx="3">
                  <c:v>1.73</c:v>
                </c:pt>
                <c:pt idx="4">
                  <c:v>1.67</c:v>
                </c:pt>
                <c:pt idx="5">
                  <c:v>1.62</c:v>
                </c:pt>
                <c:pt idx="6">
                  <c:v>1.56</c:v>
                </c:pt>
                <c:pt idx="7">
                  <c:v>1.52</c:v>
                </c:pt>
                <c:pt idx="8">
                  <c:v>1.49</c:v>
                </c:pt>
                <c:pt idx="9">
                  <c:v>1.44</c:v>
                </c:pt>
                <c:pt idx="10">
                  <c:v>1.4200000000000002</c:v>
                </c:pt>
                <c:pt idx="11">
                  <c:v>1.3800000000000001</c:v>
                </c:pt>
                <c:pt idx="12">
                  <c:v>1.34</c:v>
                </c:pt>
                <c:pt idx="13">
                  <c:v>1.31</c:v>
                </c:pt>
                <c:pt idx="14">
                  <c:v>1.28</c:v>
                </c:pt>
                <c:pt idx="15">
                  <c:v>1.25</c:v>
                </c:pt>
                <c:pt idx="16">
                  <c:v>1.2100000000000002</c:v>
                </c:pt>
                <c:pt idx="17">
                  <c:v>1.1900000000000002</c:v>
                </c:pt>
                <c:pt idx="18">
                  <c:v>1.1500000000000001</c:v>
                </c:pt>
                <c:pt idx="19">
                  <c:v>1.1299999999999999</c:v>
                </c:pt>
                <c:pt idx="20">
                  <c:v>1.1000000000000001</c:v>
                </c:pt>
                <c:pt idx="21">
                  <c:v>1.0699999999999998</c:v>
                </c:pt>
                <c:pt idx="22">
                  <c:v>1.06</c:v>
                </c:pt>
                <c:pt idx="23">
                  <c:v>1.0299999999999998</c:v>
                </c:pt>
                <c:pt idx="24">
                  <c:v>1.0099999999999998</c:v>
                </c:pt>
              </c:numCache>
            </c:numRef>
          </c:val>
          <c:extLst>
            <c:ext xmlns:c16="http://schemas.microsoft.com/office/drawing/2014/chart" uri="{C3380CC4-5D6E-409C-BE32-E72D297353CC}">
              <c16:uniqueId val="{00000001-A3F0-4AF9-B7F2-97FA6EFE6FCD}"/>
            </c:ext>
          </c:extLst>
        </c:ser>
        <c:ser>
          <c:idx val="5"/>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summary'!$H$15:$AF$15</c:f>
              <c:numCache>
                <c:formatCode>0.00</c:formatCode>
                <c:ptCount val="25"/>
                <c:pt idx="0">
                  <c:v>1.48</c:v>
                </c:pt>
                <c:pt idx="1">
                  <c:v>1.47</c:v>
                </c:pt>
                <c:pt idx="2">
                  <c:v>1.47</c:v>
                </c:pt>
                <c:pt idx="3">
                  <c:v>1.46</c:v>
                </c:pt>
                <c:pt idx="4">
                  <c:v>1.46</c:v>
                </c:pt>
                <c:pt idx="5">
                  <c:v>1.46</c:v>
                </c:pt>
                <c:pt idx="6">
                  <c:v>1.45</c:v>
                </c:pt>
                <c:pt idx="7">
                  <c:v>1.45</c:v>
                </c:pt>
                <c:pt idx="8">
                  <c:v>1.44</c:v>
                </c:pt>
                <c:pt idx="9">
                  <c:v>1.44</c:v>
                </c:pt>
                <c:pt idx="10">
                  <c:v>1.44</c:v>
                </c:pt>
                <c:pt idx="11">
                  <c:v>1.43</c:v>
                </c:pt>
                <c:pt idx="12">
                  <c:v>1.43</c:v>
                </c:pt>
                <c:pt idx="13">
                  <c:v>1.43</c:v>
                </c:pt>
                <c:pt idx="14">
                  <c:v>1.42</c:v>
                </c:pt>
                <c:pt idx="15">
                  <c:v>1.42</c:v>
                </c:pt>
                <c:pt idx="16">
                  <c:v>1.42</c:v>
                </c:pt>
                <c:pt idx="17">
                  <c:v>1.42</c:v>
                </c:pt>
                <c:pt idx="18">
                  <c:v>1.41</c:v>
                </c:pt>
                <c:pt idx="19">
                  <c:v>1.41</c:v>
                </c:pt>
                <c:pt idx="20">
                  <c:v>1.41</c:v>
                </c:pt>
                <c:pt idx="21">
                  <c:v>1.4</c:v>
                </c:pt>
                <c:pt idx="22">
                  <c:v>1.4</c:v>
                </c:pt>
                <c:pt idx="23">
                  <c:v>1.4</c:v>
                </c:pt>
                <c:pt idx="24">
                  <c:v>1.4</c:v>
                </c:pt>
              </c:numCache>
            </c:numRef>
          </c:val>
          <c:extLst>
            <c:ext xmlns:c16="http://schemas.microsoft.com/office/drawing/2014/chart" uri="{C3380CC4-5D6E-409C-BE32-E72D297353CC}">
              <c16:uniqueId val="{00000002-A3F0-4AF9-B7F2-97FA6EFE6FCD}"/>
            </c:ext>
          </c:extLst>
        </c:ser>
        <c:ser>
          <c:idx val="6"/>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summary'!$H$17:$AF$17</c:f>
              <c:numCache>
                <c:formatCode>0.00</c:formatCode>
                <c:ptCount val="25"/>
                <c:pt idx="0">
                  <c:v>1.19</c:v>
                </c:pt>
                <c:pt idx="1">
                  <c:v>1.19</c:v>
                </c:pt>
                <c:pt idx="2">
                  <c:v>1.18</c:v>
                </c:pt>
                <c:pt idx="3">
                  <c:v>1.18</c:v>
                </c:pt>
                <c:pt idx="4">
                  <c:v>1.19</c:v>
                </c:pt>
                <c:pt idx="5">
                  <c:v>1.18</c:v>
                </c:pt>
                <c:pt idx="6">
                  <c:v>1.19</c:v>
                </c:pt>
                <c:pt idx="7">
                  <c:v>1.18</c:v>
                </c:pt>
                <c:pt idx="8">
                  <c:v>1.17</c:v>
                </c:pt>
                <c:pt idx="9">
                  <c:v>1.18</c:v>
                </c:pt>
                <c:pt idx="10">
                  <c:v>1.17</c:v>
                </c:pt>
                <c:pt idx="11">
                  <c:v>1.17</c:v>
                </c:pt>
                <c:pt idx="12">
                  <c:v>1.18</c:v>
                </c:pt>
                <c:pt idx="13">
                  <c:v>1.17</c:v>
                </c:pt>
                <c:pt idx="14">
                  <c:v>1.17</c:v>
                </c:pt>
                <c:pt idx="15">
                  <c:v>1.17</c:v>
                </c:pt>
                <c:pt idx="16">
                  <c:v>1.17</c:v>
                </c:pt>
                <c:pt idx="17">
                  <c:v>1.1599999999999999</c:v>
                </c:pt>
                <c:pt idx="18">
                  <c:v>1.1599999999999999</c:v>
                </c:pt>
                <c:pt idx="19">
                  <c:v>1.1599999999999999</c:v>
                </c:pt>
                <c:pt idx="20">
                  <c:v>1.1599999999999999</c:v>
                </c:pt>
                <c:pt idx="21">
                  <c:v>1.1599999999999999</c:v>
                </c:pt>
                <c:pt idx="22">
                  <c:v>1.1599999999999999</c:v>
                </c:pt>
                <c:pt idx="23">
                  <c:v>1.1599999999999999</c:v>
                </c:pt>
                <c:pt idx="24">
                  <c:v>1.1499999999999999</c:v>
                </c:pt>
              </c:numCache>
            </c:numRef>
          </c:val>
          <c:extLst>
            <c:ext xmlns:c16="http://schemas.microsoft.com/office/drawing/2014/chart" uri="{C3380CC4-5D6E-409C-BE32-E72D297353CC}">
              <c16:uniqueId val="{00000003-A3F0-4AF9-B7F2-97FA6EFE6FCD}"/>
            </c:ext>
          </c:extLst>
        </c:ser>
        <c:ser>
          <c:idx val="7"/>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summary'!$H$19:$AF$19</c:f>
              <c:numCache>
                <c:formatCode>0.00</c:formatCode>
                <c:ptCount val="25"/>
                <c:pt idx="0">
                  <c:v>0.18999999999999906</c:v>
                </c:pt>
                <c:pt idx="1">
                  <c:v>0.18999999999999995</c:v>
                </c:pt>
                <c:pt idx="2">
                  <c:v>0.19000000000000017</c:v>
                </c:pt>
                <c:pt idx="3">
                  <c:v>0.18999999999999928</c:v>
                </c:pt>
                <c:pt idx="4">
                  <c:v>0.18999999999999995</c:v>
                </c:pt>
                <c:pt idx="5">
                  <c:v>0.18999999999999928</c:v>
                </c:pt>
                <c:pt idx="6">
                  <c:v>0.19000000000000083</c:v>
                </c:pt>
                <c:pt idx="7">
                  <c:v>0.19000000000000017</c:v>
                </c:pt>
                <c:pt idx="8">
                  <c:v>0.1899999999999995</c:v>
                </c:pt>
                <c:pt idx="9">
                  <c:v>0.18999999999999928</c:v>
                </c:pt>
                <c:pt idx="10">
                  <c:v>0.1899999999999995</c:v>
                </c:pt>
                <c:pt idx="11">
                  <c:v>0.19000000000000039</c:v>
                </c:pt>
                <c:pt idx="12">
                  <c:v>0.19000000000000017</c:v>
                </c:pt>
                <c:pt idx="13">
                  <c:v>0.19000000000000039</c:v>
                </c:pt>
                <c:pt idx="14">
                  <c:v>0.1899999999999995</c:v>
                </c:pt>
                <c:pt idx="15">
                  <c:v>0.1899999999999995</c:v>
                </c:pt>
                <c:pt idx="16">
                  <c:v>0.1899999999999995</c:v>
                </c:pt>
                <c:pt idx="17">
                  <c:v>0.18999999999999972</c:v>
                </c:pt>
                <c:pt idx="18">
                  <c:v>0.18999999999999884</c:v>
                </c:pt>
                <c:pt idx="19">
                  <c:v>0.18999999999999884</c:v>
                </c:pt>
                <c:pt idx="20">
                  <c:v>0.19000000000000061</c:v>
                </c:pt>
                <c:pt idx="21">
                  <c:v>0.18999999999999972</c:v>
                </c:pt>
                <c:pt idx="22">
                  <c:v>0.18999999999999972</c:v>
                </c:pt>
                <c:pt idx="23">
                  <c:v>0.18999999999999972</c:v>
                </c:pt>
                <c:pt idx="24">
                  <c:v>0.18999999999999995</c:v>
                </c:pt>
              </c:numCache>
            </c:numRef>
          </c:val>
          <c:extLst>
            <c:ext xmlns:c16="http://schemas.microsoft.com/office/drawing/2014/chart" uri="{C3380CC4-5D6E-409C-BE32-E72D297353CC}">
              <c16:uniqueId val="{00000004-A3F0-4AF9-B7F2-97FA6EFE6FCD}"/>
            </c:ext>
          </c:extLst>
        </c:ser>
        <c:dLbls>
          <c:showLegendKey val="0"/>
          <c:showVal val="0"/>
          <c:showCatName val="0"/>
          <c:showSerName val="0"/>
          <c:showPercent val="0"/>
          <c:showBubbleSize val="0"/>
        </c:dLbls>
        <c:axId val="157016448"/>
        <c:axId val="157017984"/>
      </c:areaChart>
      <c:lineChart>
        <c:grouping val="standard"/>
        <c:varyColors val="0"/>
        <c:ser>
          <c:idx val="0"/>
          <c:order val="5"/>
          <c:tx>
            <c:v>Total water available for use</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summary'!$H$8:$AF$8</c:f>
              <c:numCache>
                <c:formatCode>0.00</c:formatCode>
                <c:ptCount val="25"/>
                <c:pt idx="0">
                  <c:v>12.16</c:v>
                </c:pt>
                <c:pt idx="1">
                  <c:v>12.16</c:v>
                </c:pt>
                <c:pt idx="2">
                  <c:v>12.16</c:v>
                </c:pt>
                <c:pt idx="3">
                  <c:v>12.16</c:v>
                </c:pt>
                <c:pt idx="4">
                  <c:v>12.16</c:v>
                </c:pt>
                <c:pt idx="5">
                  <c:v>12.16</c:v>
                </c:pt>
                <c:pt idx="6">
                  <c:v>12.16</c:v>
                </c:pt>
                <c:pt idx="7">
                  <c:v>12.16</c:v>
                </c:pt>
                <c:pt idx="8">
                  <c:v>12.16</c:v>
                </c:pt>
                <c:pt idx="9">
                  <c:v>12.16</c:v>
                </c:pt>
                <c:pt idx="10">
                  <c:v>12.16</c:v>
                </c:pt>
                <c:pt idx="11">
                  <c:v>12.16</c:v>
                </c:pt>
                <c:pt idx="12">
                  <c:v>12.16</c:v>
                </c:pt>
                <c:pt idx="13">
                  <c:v>12.16</c:v>
                </c:pt>
                <c:pt idx="14">
                  <c:v>12.16</c:v>
                </c:pt>
                <c:pt idx="15">
                  <c:v>12.16</c:v>
                </c:pt>
                <c:pt idx="16">
                  <c:v>12.16</c:v>
                </c:pt>
                <c:pt idx="17">
                  <c:v>12.16</c:v>
                </c:pt>
                <c:pt idx="18">
                  <c:v>12.16</c:v>
                </c:pt>
                <c:pt idx="19">
                  <c:v>12.16</c:v>
                </c:pt>
                <c:pt idx="20">
                  <c:v>12.16</c:v>
                </c:pt>
                <c:pt idx="21">
                  <c:v>12.16</c:v>
                </c:pt>
                <c:pt idx="22">
                  <c:v>12.16</c:v>
                </c:pt>
                <c:pt idx="23">
                  <c:v>12.16</c:v>
                </c:pt>
                <c:pt idx="24">
                  <c:v>12.16</c:v>
                </c:pt>
              </c:numCache>
            </c:numRef>
          </c:val>
          <c:smooth val="0"/>
          <c:extLst>
            <c:ext xmlns:c16="http://schemas.microsoft.com/office/drawing/2014/chart" uri="{C3380CC4-5D6E-409C-BE32-E72D297353CC}">
              <c16:uniqueId val="{00000005-A3F0-4AF9-B7F2-97FA6EFE6FCD}"/>
            </c:ext>
          </c:extLst>
        </c:ser>
        <c:ser>
          <c:idx val="1"/>
          <c:order val="6"/>
          <c:tx>
            <c:v>Total demand + target headroom (final plan)</c:v>
          </c:tx>
          <c:marker>
            <c:symbol val="none"/>
          </c:marke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summary'!$H$21:$AF$21</c:f>
              <c:numCache>
                <c:formatCode>0.00</c:formatCode>
                <c:ptCount val="25"/>
                <c:pt idx="0">
                  <c:v>7.1399999999999988</c:v>
                </c:pt>
                <c:pt idx="1">
                  <c:v>7.08</c:v>
                </c:pt>
                <c:pt idx="2">
                  <c:v>7.0399999999999991</c:v>
                </c:pt>
                <c:pt idx="3">
                  <c:v>6.9899999999999993</c:v>
                </c:pt>
                <c:pt idx="4">
                  <c:v>6.9499999999999993</c:v>
                </c:pt>
                <c:pt idx="5">
                  <c:v>6.92</c:v>
                </c:pt>
                <c:pt idx="6">
                  <c:v>6.8800000000000026</c:v>
                </c:pt>
                <c:pt idx="7">
                  <c:v>6.8599999999999994</c:v>
                </c:pt>
                <c:pt idx="8">
                  <c:v>6.8499999999999988</c:v>
                </c:pt>
                <c:pt idx="9">
                  <c:v>6.8299999999999992</c:v>
                </c:pt>
                <c:pt idx="10">
                  <c:v>6.8299999999999992</c:v>
                </c:pt>
                <c:pt idx="11">
                  <c:v>6.79</c:v>
                </c:pt>
                <c:pt idx="12">
                  <c:v>6.76</c:v>
                </c:pt>
                <c:pt idx="13">
                  <c:v>6.73</c:v>
                </c:pt>
                <c:pt idx="14">
                  <c:v>6.7099999999999991</c:v>
                </c:pt>
                <c:pt idx="15">
                  <c:v>6.6899999999999995</c:v>
                </c:pt>
                <c:pt idx="16">
                  <c:v>6.67</c:v>
                </c:pt>
                <c:pt idx="17">
                  <c:v>6.67</c:v>
                </c:pt>
                <c:pt idx="18">
                  <c:v>6.6399999999999988</c:v>
                </c:pt>
                <c:pt idx="19">
                  <c:v>6.629999999999999</c:v>
                </c:pt>
                <c:pt idx="20">
                  <c:v>6.63</c:v>
                </c:pt>
                <c:pt idx="21">
                  <c:v>6.6</c:v>
                </c:pt>
                <c:pt idx="22">
                  <c:v>6.589999999999999</c:v>
                </c:pt>
                <c:pt idx="23">
                  <c:v>6.5799999999999992</c:v>
                </c:pt>
                <c:pt idx="24">
                  <c:v>6.5699999999999994</c:v>
                </c:pt>
              </c:numCache>
            </c:numRef>
          </c:val>
          <c:smooth val="0"/>
          <c:extLst>
            <c:ext xmlns:c16="http://schemas.microsoft.com/office/drawing/2014/chart" uri="{C3380CC4-5D6E-409C-BE32-E72D297353CC}">
              <c16:uniqueId val="{00000006-A3F0-4AF9-B7F2-97FA6EFE6FCD}"/>
            </c:ext>
          </c:extLst>
        </c:ser>
        <c:dLbls>
          <c:showLegendKey val="0"/>
          <c:showVal val="0"/>
          <c:showCatName val="0"/>
          <c:showSerName val="0"/>
          <c:showPercent val="0"/>
          <c:showBubbleSize val="0"/>
        </c:dLbls>
        <c:marker val="1"/>
        <c:smooth val="0"/>
        <c:axId val="157016448"/>
        <c:axId val="157017984"/>
      </c:lineChart>
      <c:catAx>
        <c:axId val="15701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57017984"/>
        <c:crosses val="autoZero"/>
        <c:auto val="1"/>
        <c:lblAlgn val="ctr"/>
        <c:lblOffset val="100"/>
        <c:tickLblSkip val="2"/>
        <c:tickMarkSkip val="1"/>
        <c:noMultiLvlLbl val="0"/>
      </c:catAx>
      <c:valAx>
        <c:axId val="157017984"/>
        <c:scaling>
          <c:orientation val="minMax"/>
          <c:min val="0"/>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2727258843268032E-2"/>
              <c:y val="0.400943936062046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57016448"/>
        <c:crosses val="autoZero"/>
        <c:crossBetween val="midCat"/>
      </c:valAx>
      <c:spPr>
        <a:noFill/>
        <a:ln w="12700">
          <a:solidFill>
            <a:srgbClr val="808080"/>
          </a:solidFill>
          <a:prstDash val="solid"/>
        </a:ln>
      </c:spPr>
    </c:plotArea>
    <c:legend>
      <c:legendPos val="b"/>
      <c:layout>
        <c:manualLayout>
          <c:xMode val="edge"/>
          <c:yMode val="edge"/>
          <c:x val="0.19160461976251578"/>
          <c:y val="0.85355808387046361"/>
          <c:w val="0.65132029756727983"/>
          <c:h val="0.1269179503794316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2</xdr:row>
      <xdr:rowOff>17408</xdr:rowOff>
    </xdr:from>
    <xdr:to>
      <xdr:col>5</xdr:col>
      <xdr:colOff>1397000</xdr:colOff>
      <xdr:row>6</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93" t="8223" b="11890"/>
        <a:stretch/>
      </xdr:blipFill>
      <xdr:spPr bwMode="auto">
        <a:xfrm>
          <a:off x="5194300" y="563508"/>
          <a:ext cx="2895600" cy="960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1269999</xdr:colOff>
      <xdr:row>2</xdr:row>
      <xdr:rowOff>141783</xdr:rowOff>
    </xdr:from>
    <xdr:to>
      <xdr:col>10</xdr:col>
      <xdr:colOff>685800</xdr:colOff>
      <xdr:row>6</xdr:row>
      <xdr:rowOff>92075</xdr:rowOff>
    </xdr:to>
    <xdr:pic>
      <xdr:nvPicPr>
        <xdr:cNvPr id="5" name="Picture 4" descr="http://www.monmouthshiregreenweb.co.uk/wordpress/wp-content/uploads/2014/08/NRW-logo.jpg">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4879"/>
        <a:stretch/>
      </xdr:blipFill>
      <xdr:spPr bwMode="auto">
        <a:xfrm>
          <a:off x="7962899" y="687883"/>
          <a:ext cx="3149601" cy="851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xdr:colOff>
      <xdr:row>10</xdr:row>
      <xdr:rowOff>99532</xdr:rowOff>
    </xdr:from>
    <xdr:to>
      <xdr:col>7</xdr:col>
      <xdr:colOff>69650</xdr:colOff>
      <xdr:row>14</xdr:row>
      <xdr:rowOff>165100</xdr:rowOff>
    </xdr:to>
    <xdr:pic>
      <xdr:nvPicPr>
        <xdr:cNvPr id="3" name="Picture 2">
          <a:extLst>
            <a:ext uri="{FF2B5EF4-FFF2-40B4-BE49-F238E27FC236}">
              <a16:creationId xmlns:a16="http://schemas.microsoft.com/office/drawing/2014/main" id="{4BFD5AB1-FE80-42B3-A1B8-24F7398EBC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2901" y="2195032"/>
          <a:ext cx="1809549" cy="87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1316182</xdr:colOff>
      <xdr:row>32</xdr:row>
      <xdr:rowOff>55418</xdr:rowOff>
    </xdr:from>
    <xdr:to>
      <xdr:col>19</xdr:col>
      <xdr:colOff>303414</xdr:colOff>
      <xdr:row>59</xdr:row>
      <xdr:rowOff>63037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1108364</xdr:colOff>
      <xdr:row>67</xdr:row>
      <xdr:rowOff>69273</xdr:rowOff>
    </xdr:from>
    <xdr:to>
      <xdr:col>19</xdr:col>
      <xdr:colOff>95596</xdr:colOff>
      <xdr:row>95</xdr:row>
      <xdr:rowOff>57496</xdr:rowOff>
    </xdr:to>
    <xdr:graphicFrame macro="">
      <xdr:nvGraphicFramePr>
        <xdr:cNvPr id="3" name="Chart 1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R14\PR14\WRMP\FINAL%20WRMP\Data%20Tables\Final%20WRMP%20East%20SWZ%20DYAA%20data%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Resource zone summary"/>
      <sheetName val="Data QA summary"/>
      <sheetName val="WRP1a BL Licences"/>
      <sheetName val="WRP1 BL Supply"/>
      <sheetName val="WRP2 BL Demand"/>
      <sheetName val="WRP2a BL Customers"/>
      <sheetName val="WRP2b Weighted BL Demand"/>
      <sheetName val="WRP3a Feasible Options Detailed"/>
      <sheetName val="WRP4 Preferred (Scenario Yr)"/>
      <sheetName val="WRP5 FP Supply"/>
      <sheetName val="WRP6 FP Demand"/>
      <sheetName val="WRP6a FP Customers"/>
      <sheetName val="WRP6b Weighted FP Demand"/>
      <sheetName val="List of named ranges"/>
      <sheetName val="HIDDENMACROS3a"/>
    </sheetNames>
    <sheetDataSet>
      <sheetData sheetId="0"/>
      <sheetData sheetId="1"/>
      <sheetData sheetId="2"/>
      <sheetData sheetId="3">
        <row r="1003">
          <cell r="C1003" t="str">
            <v>GW</v>
          </cell>
        </row>
        <row r="1004">
          <cell r="C1004" t="str">
            <v>SW:River</v>
          </cell>
        </row>
        <row r="1005">
          <cell r="C1005" t="str">
            <v>SW:Reservoir</v>
          </cell>
        </row>
        <row r="1006">
          <cell r="C1006" t="str">
            <v>SW:Other</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showGridLines="0" tabSelected="1" zoomScale="75" zoomScaleNormal="75" workbookViewId="0">
      <selection activeCell="S13" sqref="S13"/>
    </sheetView>
  </sheetViews>
  <sheetFormatPr defaultColWidth="8.88671875" defaultRowHeight="15" x14ac:dyDescent="0.2"/>
  <cols>
    <col min="1" max="1" width="2.5546875" customWidth="1"/>
    <col min="2" max="2" width="22.5546875" customWidth="1"/>
    <col min="3" max="3" width="7.77734375" customWidth="1"/>
    <col min="4" max="4" width="26.6640625" customWidth="1"/>
    <col min="5" max="5" width="18.5546875" customWidth="1"/>
    <col min="6" max="6" width="17.77734375" customWidth="1"/>
    <col min="7" max="7" width="2.44140625" customWidth="1"/>
    <col min="8" max="8" width="7.5546875" customWidth="1"/>
    <col min="9" max="9" width="13.33203125" customWidth="1"/>
    <col min="10" max="10" width="2.33203125" customWidth="1"/>
    <col min="13" max="13" width="8.21875" bestFit="1" customWidth="1"/>
    <col min="257" max="257" width="2.5546875" customWidth="1"/>
    <col min="258" max="258" width="22.5546875" customWidth="1"/>
    <col min="259" max="259" width="7.77734375" customWidth="1"/>
    <col min="260" max="260" width="26.6640625" customWidth="1"/>
    <col min="261" max="261" width="18.5546875" customWidth="1"/>
    <col min="262" max="262" width="17.77734375" customWidth="1"/>
    <col min="263" max="263" width="2.44140625" customWidth="1"/>
    <col min="264" max="264" width="7.5546875" customWidth="1"/>
    <col min="265" max="265" width="13.33203125" customWidth="1"/>
    <col min="266" max="266" width="2.33203125" customWidth="1"/>
    <col min="269" max="269" width="8.21875" bestFit="1" customWidth="1"/>
    <col min="513" max="513" width="2.5546875" customWidth="1"/>
    <col min="514" max="514" width="22.5546875" customWidth="1"/>
    <col min="515" max="515" width="7.77734375" customWidth="1"/>
    <col min="516" max="516" width="26.6640625" customWidth="1"/>
    <col min="517" max="517" width="18.5546875" customWidth="1"/>
    <col min="518" max="518" width="17.77734375" customWidth="1"/>
    <col min="519" max="519" width="2.44140625" customWidth="1"/>
    <col min="520" max="520" width="7.5546875" customWidth="1"/>
    <col min="521" max="521" width="13.33203125" customWidth="1"/>
    <col min="522" max="522" width="2.33203125" customWidth="1"/>
    <col min="525" max="525" width="8.21875" bestFit="1" customWidth="1"/>
    <col min="769" max="769" width="2.5546875" customWidth="1"/>
    <col min="770" max="770" width="22.5546875" customWidth="1"/>
    <col min="771" max="771" width="7.77734375" customWidth="1"/>
    <col min="772" max="772" width="26.6640625" customWidth="1"/>
    <col min="773" max="773" width="18.5546875" customWidth="1"/>
    <col min="774" max="774" width="17.77734375" customWidth="1"/>
    <col min="775" max="775" width="2.44140625" customWidth="1"/>
    <col min="776" max="776" width="7.5546875" customWidth="1"/>
    <col min="777" max="777" width="13.33203125" customWidth="1"/>
    <col min="778" max="778" width="2.33203125" customWidth="1"/>
    <col min="781" max="781" width="8.21875" bestFit="1" customWidth="1"/>
    <col min="1025" max="1025" width="2.5546875" customWidth="1"/>
    <col min="1026" max="1026" width="22.5546875" customWidth="1"/>
    <col min="1027" max="1027" width="7.77734375" customWidth="1"/>
    <col min="1028" max="1028" width="26.6640625" customWidth="1"/>
    <col min="1029" max="1029" width="18.5546875" customWidth="1"/>
    <col min="1030" max="1030" width="17.77734375" customWidth="1"/>
    <col min="1031" max="1031" width="2.44140625" customWidth="1"/>
    <col min="1032" max="1032" width="7.5546875" customWidth="1"/>
    <col min="1033" max="1033" width="13.33203125" customWidth="1"/>
    <col min="1034" max="1034" width="2.33203125" customWidth="1"/>
    <col min="1037" max="1037" width="8.21875" bestFit="1" customWidth="1"/>
    <col min="1281" max="1281" width="2.5546875" customWidth="1"/>
    <col min="1282" max="1282" width="22.5546875" customWidth="1"/>
    <col min="1283" max="1283" width="7.77734375" customWidth="1"/>
    <col min="1284" max="1284" width="26.6640625" customWidth="1"/>
    <col min="1285" max="1285" width="18.5546875" customWidth="1"/>
    <col min="1286" max="1286" width="17.77734375" customWidth="1"/>
    <col min="1287" max="1287" width="2.44140625" customWidth="1"/>
    <col min="1288" max="1288" width="7.5546875" customWidth="1"/>
    <col min="1289" max="1289" width="13.33203125" customWidth="1"/>
    <col min="1290" max="1290" width="2.33203125" customWidth="1"/>
    <col min="1293" max="1293" width="8.21875" bestFit="1" customWidth="1"/>
    <col min="1537" max="1537" width="2.5546875" customWidth="1"/>
    <col min="1538" max="1538" width="22.5546875" customWidth="1"/>
    <col min="1539" max="1539" width="7.77734375" customWidth="1"/>
    <col min="1540" max="1540" width="26.6640625" customWidth="1"/>
    <col min="1541" max="1541" width="18.5546875" customWidth="1"/>
    <col min="1542" max="1542" width="17.77734375" customWidth="1"/>
    <col min="1543" max="1543" width="2.44140625" customWidth="1"/>
    <col min="1544" max="1544" width="7.5546875" customWidth="1"/>
    <col min="1545" max="1545" width="13.33203125" customWidth="1"/>
    <col min="1546" max="1546" width="2.33203125" customWidth="1"/>
    <col min="1549" max="1549" width="8.21875" bestFit="1" customWidth="1"/>
    <col min="1793" max="1793" width="2.5546875" customWidth="1"/>
    <col min="1794" max="1794" width="22.5546875" customWidth="1"/>
    <col min="1795" max="1795" width="7.77734375" customWidth="1"/>
    <col min="1796" max="1796" width="26.6640625" customWidth="1"/>
    <col min="1797" max="1797" width="18.5546875" customWidth="1"/>
    <col min="1798" max="1798" width="17.77734375" customWidth="1"/>
    <col min="1799" max="1799" width="2.44140625" customWidth="1"/>
    <col min="1800" max="1800" width="7.5546875" customWidth="1"/>
    <col min="1801" max="1801" width="13.33203125" customWidth="1"/>
    <col min="1802" max="1802" width="2.33203125" customWidth="1"/>
    <col min="1805" max="1805" width="8.21875" bestFit="1" customWidth="1"/>
    <col min="2049" max="2049" width="2.5546875" customWidth="1"/>
    <col min="2050" max="2050" width="22.5546875" customWidth="1"/>
    <col min="2051" max="2051" width="7.77734375" customWidth="1"/>
    <col min="2052" max="2052" width="26.6640625" customWidth="1"/>
    <col min="2053" max="2053" width="18.5546875" customWidth="1"/>
    <col min="2054" max="2054" width="17.77734375" customWidth="1"/>
    <col min="2055" max="2055" width="2.44140625" customWidth="1"/>
    <col min="2056" max="2056" width="7.5546875" customWidth="1"/>
    <col min="2057" max="2057" width="13.33203125" customWidth="1"/>
    <col min="2058" max="2058" width="2.33203125" customWidth="1"/>
    <col min="2061" max="2061" width="8.21875" bestFit="1" customWidth="1"/>
    <col min="2305" max="2305" width="2.5546875" customWidth="1"/>
    <col min="2306" max="2306" width="22.5546875" customWidth="1"/>
    <col min="2307" max="2307" width="7.77734375" customWidth="1"/>
    <col min="2308" max="2308" width="26.6640625" customWidth="1"/>
    <col min="2309" max="2309" width="18.5546875" customWidth="1"/>
    <col min="2310" max="2310" width="17.77734375" customWidth="1"/>
    <col min="2311" max="2311" width="2.44140625" customWidth="1"/>
    <col min="2312" max="2312" width="7.5546875" customWidth="1"/>
    <col min="2313" max="2313" width="13.33203125" customWidth="1"/>
    <col min="2314" max="2314" width="2.33203125" customWidth="1"/>
    <col min="2317" max="2317" width="8.21875" bestFit="1" customWidth="1"/>
    <col min="2561" max="2561" width="2.5546875" customWidth="1"/>
    <col min="2562" max="2562" width="22.5546875" customWidth="1"/>
    <col min="2563" max="2563" width="7.77734375" customWidth="1"/>
    <col min="2564" max="2564" width="26.6640625" customWidth="1"/>
    <col min="2565" max="2565" width="18.5546875" customWidth="1"/>
    <col min="2566" max="2566" width="17.77734375" customWidth="1"/>
    <col min="2567" max="2567" width="2.44140625" customWidth="1"/>
    <col min="2568" max="2568" width="7.5546875" customWidth="1"/>
    <col min="2569" max="2569" width="13.33203125" customWidth="1"/>
    <col min="2570" max="2570" width="2.33203125" customWidth="1"/>
    <col min="2573" max="2573" width="8.21875" bestFit="1" customWidth="1"/>
    <col min="2817" max="2817" width="2.5546875" customWidth="1"/>
    <col min="2818" max="2818" width="22.5546875" customWidth="1"/>
    <col min="2819" max="2819" width="7.77734375" customWidth="1"/>
    <col min="2820" max="2820" width="26.6640625" customWidth="1"/>
    <col min="2821" max="2821" width="18.5546875" customWidth="1"/>
    <col min="2822" max="2822" width="17.77734375" customWidth="1"/>
    <col min="2823" max="2823" width="2.44140625" customWidth="1"/>
    <col min="2824" max="2824" width="7.5546875" customWidth="1"/>
    <col min="2825" max="2825" width="13.33203125" customWidth="1"/>
    <col min="2826" max="2826" width="2.33203125" customWidth="1"/>
    <col min="2829" max="2829" width="8.21875" bestFit="1" customWidth="1"/>
    <col min="3073" max="3073" width="2.5546875" customWidth="1"/>
    <col min="3074" max="3074" width="22.5546875" customWidth="1"/>
    <col min="3075" max="3075" width="7.77734375" customWidth="1"/>
    <col min="3076" max="3076" width="26.6640625" customWidth="1"/>
    <col min="3077" max="3077" width="18.5546875" customWidth="1"/>
    <col min="3078" max="3078" width="17.77734375" customWidth="1"/>
    <col min="3079" max="3079" width="2.44140625" customWidth="1"/>
    <col min="3080" max="3080" width="7.5546875" customWidth="1"/>
    <col min="3081" max="3081" width="13.33203125" customWidth="1"/>
    <col min="3082" max="3082" width="2.33203125" customWidth="1"/>
    <col min="3085" max="3085" width="8.21875" bestFit="1" customWidth="1"/>
    <col min="3329" max="3329" width="2.5546875" customWidth="1"/>
    <col min="3330" max="3330" width="22.5546875" customWidth="1"/>
    <col min="3331" max="3331" width="7.77734375" customWidth="1"/>
    <col min="3332" max="3332" width="26.6640625" customWidth="1"/>
    <col min="3333" max="3333" width="18.5546875" customWidth="1"/>
    <col min="3334" max="3334" width="17.77734375" customWidth="1"/>
    <col min="3335" max="3335" width="2.44140625" customWidth="1"/>
    <col min="3336" max="3336" width="7.5546875" customWidth="1"/>
    <col min="3337" max="3337" width="13.33203125" customWidth="1"/>
    <col min="3338" max="3338" width="2.33203125" customWidth="1"/>
    <col min="3341" max="3341" width="8.21875" bestFit="1" customWidth="1"/>
    <col min="3585" max="3585" width="2.5546875" customWidth="1"/>
    <col min="3586" max="3586" width="22.5546875" customWidth="1"/>
    <col min="3587" max="3587" width="7.77734375" customWidth="1"/>
    <col min="3588" max="3588" width="26.6640625" customWidth="1"/>
    <col min="3589" max="3589" width="18.5546875" customWidth="1"/>
    <col min="3590" max="3590" width="17.77734375" customWidth="1"/>
    <col min="3591" max="3591" width="2.44140625" customWidth="1"/>
    <col min="3592" max="3592" width="7.5546875" customWidth="1"/>
    <col min="3593" max="3593" width="13.33203125" customWidth="1"/>
    <col min="3594" max="3594" width="2.33203125" customWidth="1"/>
    <col min="3597" max="3597" width="8.21875" bestFit="1" customWidth="1"/>
    <col min="3841" max="3841" width="2.5546875" customWidth="1"/>
    <col min="3842" max="3842" width="22.5546875" customWidth="1"/>
    <col min="3843" max="3843" width="7.77734375" customWidth="1"/>
    <col min="3844" max="3844" width="26.6640625" customWidth="1"/>
    <col min="3845" max="3845" width="18.5546875" customWidth="1"/>
    <col min="3846" max="3846" width="17.77734375" customWidth="1"/>
    <col min="3847" max="3847" width="2.44140625" customWidth="1"/>
    <col min="3848" max="3848" width="7.5546875" customWidth="1"/>
    <col min="3849" max="3849" width="13.33203125" customWidth="1"/>
    <col min="3850" max="3850" width="2.33203125" customWidth="1"/>
    <col min="3853" max="3853" width="8.21875" bestFit="1" customWidth="1"/>
    <col min="4097" max="4097" width="2.5546875" customWidth="1"/>
    <col min="4098" max="4098" width="22.5546875" customWidth="1"/>
    <col min="4099" max="4099" width="7.77734375" customWidth="1"/>
    <col min="4100" max="4100" width="26.6640625" customWidth="1"/>
    <col min="4101" max="4101" width="18.5546875" customWidth="1"/>
    <col min="4102" max="4102" width="17.77734375" customWidth="1"/>
    <col min="4103" max="4103" width="2.44140625" customWidth="1"/>
    <col min="4104" max="4104" width="7.5546875" customWidth="1"/>
    <col min="4105" max="4105" width="13.33203125" customWidth="1"/>
    <col min="4106" max="4106" width="2.33203125" customWidth="1"/>
    <col min="4109" max="4109" width="8.21875" bestFit="1" customWidth="1"/>
    <col min="4353" max="4353" width="2.5546875" customWidth="1"/>
    <col min="4354" max="4354" width="22.5546875" customWidth="1"/>
    <col min="4355" max="4355" width="7.77734375" customWidth="1"/>
    <col min="4356" max="4356" width="26.6640625" customWidth="1"/>
    <col min="4357" max="4357" width="18.5546875" customWidth="1"/>
    <col min="4358" max="4358" width="17.77734375" customWidth="1"/>
    <col min="4359" max="4359" width="2.44140625" customWidth="1"/>
    <col min="4360" max="4360" width="7.5546875" customWidth="1"/>
    <col min="4361" max="4361" width="13.33203125" customWidth="1"/>
    <col min="4362" max="4362" width="2.33203125" customWidth="1"/>
    <col min="4365" max="4365" width="8.21875" bestFit="1" customWidth="1"/>
    <col min="4609" max="4609" width="2.5546875" customWidth="1"/>
    <col min="4610" max="4610" width="22.5546875" customWidth="1"/>
    <col min="4611" max="4611" width="7.77734375" customWidth="1"/>
    <col min="4612" max="4612" width="26.6640625" customWidth="1"/>
    <col min="4613" max="4613" width="18.5546875" customWidth="1"/>
    <col min="4614" max="4614" width="17.77734375" customWidth="1"/>
    <col min="4615" max="4615" width="2.44140625" customWidth="1"/>
    <col min="4616" max="4616" width="7.5546875" customWidth="1"/>
    <col min="4617" max="4617" width="13.33203125" customWidth="1"/>
    <col min="4618" max="4618" width="2.33203125" customWidth="1"/>
    <col min="4621" max="4621" width="8.21875" bestFit="1" customWidth="1"/>
    <col min="4865" max="4865" width="2.5546875" customWidth="1"/>
    <col min="4866" max="4866" width="22.5546875" customWidth="1"/>
    <col min="4867" max="4867" width="7.77734375" customWidth="1"/>
    <col min="4868" max="4868" width="26.6640625" customWidth="1"/>
    <col min="4869" max="4869" width="18.5546875" customWidth="1"/>
    <col min="4870" max="4870" width="17.77734375" customWidth="1"/>
    <col min="4871" max="4871" width="2.44140625" customWidth="1"/>
    <col min="4872" max="4872" width="7.5546875" customWidth="1"/>
    <col min="4873" max="4873" width="13.33203125" customWidth="1"/>
    <col min="4874" max="4874" width="2.33203125" customWidth="1"/>
    <col min="4877" max="4877" width="8.21875" bestFit="1" customWidth="1"/>
    <col min="5121" max="5121" width="2.5546875" customWidth="1"/>
    <col min="5122" max="5122" width="22.5546875" customWidth="1"/>
    <col min="5123" max="5123" width="7.77734375" customWidth="1"/>
    <col min="5124" max="5124" width="26.6640625" customWidth="1"/>
    <col min="5125" max="5125" width="18.5546875" customWidth="1"/>
    <col min="5126" max="5126" width="17.77734375" customWidth="1"/>
    <col min="5127" max="5127" width="2.44140625" customWidth="1"/>
    <col min="5128" max="5128" width="7.5546875" customWidth="1"/>
    <col min="5129" max="5129" width="13.33203125" customWidth="1"/>
    <col min="5130" max="5130" width="2.33203125" customWidth="1"/>
    <col min="5133" max="5133" width="8.21875" bestFit="1" customWidth="1"/>
    <col min="5377" max="5377" width="2.5546875" customWidth="1"/>
    <col min="5378" max="5378" width="22.5546875" customWidth="1"/>
    <col min="5379" max="5379" width="7.77734375" customWidth="1"/>
    <col min="5380" max="5380" width="26.6640625" customWidth="1"/>
    <col min="5381" max="5381" width="18.5546875" customWidth="1"/>
    <col min="5382" max="5382" width="17.77734375" customWidth="1"/>
    <col min="5383" max="5383" width="2.44140625" customWidth="1"/>
    <col min="5384" max="5384" width="7.5546875" customWidth="1"/>
    <col min="5385" max="5385" width="13.33203125" customWidth="1"/>
    <col min="5386" max="5386" width="2.33203125" customWidth="1"/>
    <col min="5389" max="5389" width="8.21875" bestFit="1" customWidth="1"/>
    <col min="5633" max="5633" width="2.5546875" customWidth="1"/>
    <col min="5634" max="5634" width="22.5546875" customWidth="1"/>
    <col min="5635" max="5635" width="7.77734375" customWidth="1"/>
    <col min="5636" max="5636" width="26.6640625" customWidth="1"/>
    <col min="5637" max="5637" width="18.5546875" customWidth="1"/>
    <col min="5638" max="5638" width="17.77734375" customWidth="1"/>
    <col min="5639" max="5639" width="2.44140625" customWidth="1"/>
    <col min="5640" max="5640" width="7.5546875" customWidth="1"/>
    <col min="5641" max="5641" width="13.33203125" customWidth="1"/>
    <col min="5642" max="5642" width="2.33203125" customWidth="1"/>
    <col min="5645" max="5645" width="8.21875" bestFit="1" customWidth="1"/>
    <col min="5889" max="5889" width="2.5546875" customWidth="1"/>
    <col min="5890" max="5890" width="22.5546875" customWidth="1"/>
    <col min="5891" max="5891" width="7.77734375" customWidth="1"/>
    <col min="5892" max="5892" width="26.6640625" customWidth="1"/>
    <col min="5893" max="5893" width="18.5546875" customWidth="1"/>
    <col min="5894" max="5894" width="17.77734375" customWidth="1"/>
    <col min="5895" max="5895" width="2.44140625" customWidth="1"/>
    <col min="5896" max="5896" width="7.5546875" customWidth="1"/>
    <col min="5897" max="5897" width="13.33203125" customWidth="1"/>
    <col min="5898" max="5898" width="2.33203125" customWidth="1"/>
    <col min="5901" max="5901" width="8.21875" bestFit="1" customWidth="1"/>
    <col min="6145" max="6145" width="2.5546875" customWidth="1"/>
    <col min="6146" max="6146" width="22.5546875" customWidth="1"/>
    <col min="6147" max="6147" width="7.77734375" customWidth="1"/>
    <col min="6148" max="6148" width="26.6640625" customWidth="1"/>
    <col min="6149" max="6149" width="18.5546875" customWidth="1"/>
    <col min="6150" max="6150" width="17.77734375" customWidth="1"/>
    <col min="6151" max="6151" width="2.44140625" customWidth="1"/>
    <col min="6152" max="6152" width="7.5546875" customWidth="1"/>
    <col min="6153" max="6153" width="13.33203125" customWidth="1"/>
    <col min="6154" max="6154" width="2.33203125" customWidth="1"/>
    <col min="6157" max="6157" width="8.21875" bestFit="1" customWidth="1"/>
    <col min="6401" max="6401" width="2.5546875" customWidth="1"/>
    <col min="6402" max="6402" width="22.5546875" customWidth="1"/>
    <col min="6403" max="6403" width="7.77734375" customWidth="1"/>
    <col min="6404" max="6404" width="26.6640625" customWidth="1"/>
    <col min="6405" max="6405" width="18.5546875" customWidth="1"/>
    <col min="6406" max="6406" width="17.77734375" customWidth="1"/>
    <col min="6407" max="6407" width="2.44140625" customWidth="1"/>
    <col min="6408" max="6408" width="7.5546875" customWidth="1"/>
    <col min="6409" max="6409" width="13.33203125" customWidth="1"/>
    <col min="6410" max="6410" width="2.33203125" customWidth="1"/>
    <col min="6413" max="6413" width="8.21875" bestFit="1" customWidth="1"/>
    <col min="6657" max="6657" width="2.5546875" customWidth="1"/>
    <col min="6658" max="6658" width="22.5546875" customWidth="1"/>
    <col min="6659" max="6659" width="7.77734375" customWidth="1"/>
    <col min="6660" max="6660" width="26.6640625" customWidth="1"/>
    <col min="6661" max="6661" width="18.5546875" customWidth="1"/>
    <col min="6662" max="6662" width="17.77734375" customWidth="1"/>
    <col min="6663" max="6663" width="2.44140625" customWidth="1"/>
    <col min="6664" max="6664" width="7.5546875" customWidth="1"/>
    <col min="6665" max="6665" width="13.33203125" customWidth="1"/>
    <col min="6666" max="6666" width="2.33203125" customWidth="1"/>
    <col min="6669" max="6669" width="8.21875" bestFit="1" customWidth="1"/>
    <col min="6913" max="6913" width="2.5546875" customWidth="1"/>
    <col min="6914" max="6914" width="22.5546875" customWidth="1"/>
    <col min="6915" max="6915" width="7.77734375" customWidth="1"/>
    <col min="6916" max="6916" width="26.6640625" customWidth="1"/>
    <col min="6917" max="6917" width="18.5546875" customWidth="1"/>
    <col min="6918" max="6918" width="17.77734375" customWidth="1"/>
    <col min="6919" max="6919" width="2.44140625" customWidth="1"/>
    <col min="6920" max="6920" width="7.5546875" customWidth="1"/>
    <col min="6921" max="6921" width="13.33203125" customWidth="1"/>
    <col min="6922" max="6922" width="2.33203125" customWidth="1"/>
    <col min="6925" max="6925" width="8.21875" bestFit="1" customWidth="1"/>
    <col min="7169" max="7169" width="2.5546875" customWidth="1"/>
    <col min="7170" max="7170" width="22.5546875" customWidth="1"/>
    <col min="7171" max="7171" width="7.77734375" customWidth="1"/>
    <col min="7172" max="7172" width="26.6640625" customWidth="1"/>
    <col min="7173" max="7173" width="18.5546875" customWidth="1"/>
    <col min="7174" max="7174" width="17.77734375" customWidth="1"/>
    <col min="7175" max="7175" width="2.44140625" customWidth="1"/>
    <col min="7176" max="7176" width="7.5546875" customWidth="1"/>
    <col min="7177" max="7177" width="13.33203125" customWidth="1"/>
    <col min="7178" max="7178" width="2.33203125" customWidth="1"/>
    <col min="7181" max="7181" width="8.21875" bestFit="1" customWidth="1"/>
    <col min="7425" max="7425" width="2.5546875" customWidth="1"/>
    <col min="7426" max="7426" width="22.5546875" customWidth="1"/>
    <col min="7427" max="7427" width="7.77734375" customWidth="1"/>
    <col min="7428" max="7428" width="26.6640625" customWidth="1"/>
    <col min="7429" max="7429" width="18.5546875" customWidth="1"/>
    <col min="7430" max="7430" width="17.77734375" customWidth="1"/>
    <col min="7431" max="7431" width="2.44140625" customWidth="1"/>
    <col min="7432" max="7432" width="7.5546875" customWidth="1"/>
    <col min="7433" max="7433" width="13.33203125" customWidth="1"/>
    <col min="7434" max="7434" width="2.33203125" customWidth="1"/>
    <col min="7437" max="7437" width="8.21875" bestFit="1" customWidth="1"/>
    <col min="7681" max="7681" width="2.5546875" customWidth="1"/>
    <col min="7682" max="7682" width="22.5546875" customWidth="1"/>
    <col min="7683" max="7683" width="7.77734375" customWidth="1"/>
    <col min="7684" max="7684" width="26.6640625" customWidth="1"/>
    <col min="7685" max="7685" width="18.5546875" customWidth="1"/>
    <col min="7686" max="7686" width="17.77734375" customWidth="1"/>
    <col min="7687" max="7687" width="2.44140625" customWidth="1"/>
    <col min="7688" max="7688" width="7.5546875" customWidth="1"/>
    <col min="7689" max="7689" width="13.33203125" customWidth="1"/>
    <col min="7690" max="7690" width="2.33203125" customWidth="1"/>
    <col min="7693" max="7693" width="8.21875" bestFit="1" customWidth="1"/>
    <col min="7937" max="7937" width="2.5546875" customWidth="1"/>
    <col min="7938" max="7938" width="22.5546875" customWidth="1"/>
    <col min="7939" max="7939" width="7.77734375" customWidth="1"/>
    <col min="7940" max="7940" width="26.6640625" customWidth="1"/>
    <col min="7941" max="7941" width="18.5546875" customWidth="1"/>
    <col min="7942" max="7942" width="17.77734375" customWidth="1"/>
    <col min="7943" max="7943" width="2.44140625" customWidth="1"/>
    <col min="7944" max="7944" width="7.5546875" customWidth="1"/>
    <col min="7945" max="7945" width="13.33203125" customWidth="1"/>
    <col min="7946" max="7946" width="2.33203125" customWidth="1"/>
    <col min="7949" max="7949" width="8.21875" bestFit="1" customWidth="1"/>
    <col min="8193" max="8193" width="2.5546875" customWidth="1"/>
    <col min="8194" max="8194" width="22.5546875" customWidth="1"/>
    <col min="8195" max="8195" width="7.77734375" customWidth="1"/>
    <col min="8196" max="8196" width="26.6640625" customWidth="1"/>
    <col min="8197" max="8197" width="18.5546875" customWidth="1"/>
    <col min="8198" max="8198" width="17.77734375" customWidth="1"/>
    <col min="8199" max="8199" width="2.44140625" customWidth="1"/>
    <col min="8200" max="8200" width="7.5546875" customWidth="1"/>
    <col min="8201" max="8201" width="13.33203125" customWidth="1"/>
    <col min="8202" max="8202" width="2.33203125" customWidth="1"/>
    <col min="8205" max="8205" width="8.21875" bestFit="1" customWidth="1"/>
    <col min="8449" max="8449" width="2.5546875" customWidth="1"/>
    <col min="8450" max="8450" width="22.5546875" customWidth="1"/>
    <col min="8451" max="8451" width="7.77734375" customWidth="1"/>
    <col min="8452" max="8452" width="26.6640625" customWidth="1"/>
    <col min="8453" max="8453" width="18.5546875" customWidth="1"/>
    <col min="8454" max="8454" width="17.77734375" customWidth="1"/>
    <col min="8455" max="8455" width="2.44140625" customWidth="1"/>
    <col min="8456" max="8456" width="7.5546875" customWidth="1"/>
    <col min="8457" max="8457" width="13.33203125" customWidth="1"/>
    <col min="8458" max="8458" width="2.33203125" customWidth="1"/>
    <col min="8461" max="8461" width="8.21875" bestFit="1" customWidth="1"/>
    <col min="8705" max="8705" width="2.5546875" customWidth="1"/>
    <col min="8706" max="8706" width="22.5546875" customWidth="1"/>
    <col min="8707" max="8707" width="7.77734375" customWidth="1"/>
    <col min="8708" max="8708" width="26.6640625" customWidth="1"/>
    <col min="8709" max="8709" width="18.5546875" customWidth="1"/>
    <col min="8710" max="8710" width="17.77734375" customWidth="1"/>
    <col min="8711" max="8711" width="2.44140625" customWidth="1"/>
    <col min="8712" max="8712" width="7.5546875" customWidth="1"/>
    <col min="8713" max="8713" width="13.33203125" customWidth="1"/>
    <col min="8714" max="8714" width="2.33203125" customWidth="1"/>
    <col min="8717" max="8717" width="8.21875" bestFit="1" customWidth="1"/>
    <col min="8961" max="8961" width="2.5546875" customWidth="1"/>
    <col min="8962" max="8962" width="22.5546875" customWidth="1"/>
    <col min="8963" max="8963" width="7.77734375" customWidth="1"/>
    <col min="8964" max="8964" width="26.6640625" customWidth="1"/>
    <col min="8965" max="8965" width="18.5546875" customWidth="1"/>
    <col min="8966" max="8966" width="17.77734375" customWidth="1"/>
    <col min="8967" max="8967" width="2.44140625" customWidth="1"/>
    <col min="8968" max="8968" width="7.5546875" customWidth="1"/>
    <col min="8969" max="8969" width="13.33203125" customWidth="1"/>
    <col min="8970" max="8970" width="2.33203125" customWidth="1"/>
    <col min="8973" max="8973" width="8.21875" bestFit="1" customWidth="1"/>
    <col min="9217" max="9217" width="2.5546875" customWidth="1"/>
    <col min="9218" max="9218" width="22.5546875" customWidth="1"/>
    <col min="9219" max="9219" width="7.77734375" customWidth="1"/>
    <col min="9220" max="9220" width="26.6640625" customWidth="1"/>
    <col min="9221" max="9221" width="18.5546875" customWidth="1"/>
    <col min="9222" max="9222" width="17.77734375" customWidth="1"/>
    <col min="9223" max="9223" width="2.44140625" customWidth="1"/>
    <col min="9224" max="9224" width="7.5546875" customWidth="1"/>
    <col min="9225" max="9225" width="13.33203125" customWidth="1"/>
    <col min="9226" max="9226" width="2.33203125" customWidth="1"/>
    <col min="9229" max="9229" width="8.21875" bestFit="1" customWidth="1"/>
    <col min="9473" max="9473" width="2.5546875" customWidth="1"/>
    <col min="9474" max="9474" width="22.5546875" customWidth="1"/>
    <col min="9475" max="9475" width="7.77734375" customWidth="1"/>
    <col min="9476" max="9476" width="26.6640625" customWidth="1"/>
    <col min="9477" max="9477" width="18.5546875" customWidth="1"/>
    <col min="9478" max="9478" width="17.77734375" customWidth="1"/>
    <col min="9479" max="9479" width="2.44140625" customWidth="1"/>
    <col min="9480" max="9480" width="7.5546875" customWidth="1"/>
    <col min="9481" max="9481" width="13.33203125" customWidth="1"/>
    <col min="9482" max="9482" width="2.33203125" customWidth="1"/>
    <col min="9485" max="9485" width="8.21875" bestFit="1" customWidth="1"/>
    <col min="9729" max="9729" width="2.5546875" customWidth="1"/>
    <col min="9730" max="9730" width="22.5546875" customWidth="1"/>
    <col min="9731" max="9731" width="7.77734375" customWidth="1"/>
    <col min="9732" max="9732" width="26.6640625" customWidth="1"/>
    <col min="9733" max="9733" width="18.5546875" customWidth="1"/>
    <col min="9734" max="9734" width="17.77734375" customWidth="1"/>
    <col min="9735" max="9735" width="2.44140625" customWidth="1"/>
    <col min="9736" max="9736" width="7.5546875" customWidth="1"/>
    <col min="9737" max="9737" width="13.33203125" customWidth="1"/>
    <col min="9738" max="9738" width="2.33203125" customWidth="1"/>
    <col min="9741" max="9741" width="8.21875" bestFit="1" customWidth="1"/>
    <col min="9985" max="9985" width="2.5546875" customWidth="1"/>
    <col min="9986" max="9986" width="22.5546875" customWidth="1"/>
    <col min="9987" max="9987" width="7.77734375" customWidth="1"/>
    <col min="9988" max="9988" width="26.6640625" customWidth="1"/>
    <col min="9989" max="9989" width="18.5546875" customWidth="1"/>
    <col min="9990" max="9990" width="17.77734375" customWidth="1"/>
    <col min="9991" max="9991" width="2.44140625" customWidth="1"/>
    <col min="9992" max="9992" width="7.5546875" customWidth="1"/>
    <col min="9993" max="9993" width="13.33203125" customWidth="1"/>
    <col min="9994" max="9994" width="2.33203125" customWidth="1"/>
    <col min="9997" max="9997" width="8.21875" bestFit="1" customWidth="1"/>
    <col min="10241" max="10241" width="2.5546875" customWidth="1"/>
    <col min="10242" max="10242" width="22.5546875" customWidth="1"/>
    <col min="10243" max="10243" width="7.77734375" customWidth="1"/>
    <col min="10244" max="10244" width="26.6640625" customWidth="1"/>
    <col min="10245" max="10245" width="18.5546875" customWidth="1"/>
    <col min="10246" max="10246" width="17.77734375" customWidth="1"/>
    <col min="10247" max="10247" width="2.44140625" customWidth="1"/>
    <col min="10248" max="10248" width="7.5546875" customWidth="1"/>
    <col min="10249" max="10249" width="13.33203125" customWidth="1"/>
    <col min="10250" max="10250" width="2.33203125" customWidth="1"/>
    <col min="10253" max="10253" width="8.21875" bestFit="1" customWidth="1"/>
    <col min="10497" max="10497" width="2.5546875" customWidth="1"/>
    <col min="10498" max="10498" width="22.5546875" customWidth="1"/>
    <col min="10499" max="10499" width="7.77734375" customWidth="1"/>
    <col min="10500" max="10500" width="26.6640625" customWidth="1"/>
    <col min="10501" max="10501" width="18.5546875" customWidth="1"/>
    <col min="10502" max="10502" width="17.77734375" customWidth="1"/>
    <col min="10503" max="10503" width="2.44140625" customWidth="1"/>
    <col min="10504" max="10504" width="7.5546875" customWidth="1"/>
    <col min="10505" max="10505" width="13.33203125" customWidth="1"/>
    <col min="10506" max="10506" width="2.33203125" customWidth="1"/>
    <col min="10509" max="10509" width="8.21875" bestFit="1" customWidth="1"/>
    <col min="10753" max="10753" width="2.5546875" customWidth="1"/>
    <col min="10754" max="10754" width="22.5546875" customWidth="1"/>
    <col min="10755" max="10755" width="7.77734375" customWidth="1"/>
    <col min="10756" max="10756" width="26.6640625" customWidth="1"/>
    <col min="10757" max="10757" width="18.5546875" customWidth="1"/>
    <col min="10758" max="10758" width="17.77734375" customWidth="1"/>
    <col min="10759" max="10759" width="2.44140625" customWidth="1"/>
    <col min="10760" max="10760" width="7.5546875" customWidth="1"/>
    <col min="10761" max="10761" width="13.33203125" customWidth="1"/>
    <col min="10762" max="10762" width="2.33203125" customWidth="1"/>
    <col min="10765" max="10765" width="8.21875" bestFit="1" customWidth="1"/>
    <col min="11009" max="11009" width="2.5546875" customWidth="1"/>
    <col min="11010" max="11010" width="22.5546875" customWidth="1"/>
    <col min="11011" max="11011" width="7.77734375" customWidth="1"/>
    <col min="11012" max="11012" width="26.6640625" customWidth="1"/>
    <col min="11013" max="11013" width="18.5546875" customWidth="1"/>
    <col min="11014" max="11014" width="17.77734375" customWidth="1"/>
    <col min="11015" max="11015" width="2.44140625" customWidth="1"/>
    <col min="11016" max="11016" width="7.5546875" customWidth="1"/>
    <col min="11017" max="11017" width="13.33203125" customWidth="1"/>
    <col min="11018" max="11018" width="2.33203125" customWidth="1"/>
    <col min="11021" max="11021" width="8.21875" bestFit="1" customWidth="1"/>
    <col min="11265" max="11265" width="2.5546875" customWidth="1"/>
    <col min="11266" max="11266" width="22.5546875" customWidth="1"/>
    <col min="11267" max="11267" width="7.77734375" customWidth="1"/>
    <col min="11268" max="11268" width="26.6640625" customWidth="1"/>
    <col min="11269" max="11269" width="18.5546875" customWidth="1"/>
    <col min="11270" max="11270" width="17.77734375" customWidth="1"/>
    <col min="11271" max="11271" width="2.44140625" customWidth="1"/>
    <col min="11272" max="11272" width="7.5546875" customWidth="1"/>
    <col min="11273" max="11273" width="13.33203125" customWidth="1"/>
    <col min="11274" max="11274" width="2.33203125" customWidth="1"/>
    <col min="11277" max="11277" width="8.21875" bestFit="1" customWidth="1"/>
    <col min="11521" max="11521" width="2.5546875" customWidth="1"/>
    <col min="11522" max="11522" width="22.5546875" customWidth="1"/>
    <col min="11523" max="11523" width="7.77734375" customWidth="1"/>
    <col min="11524" max="11524" width="26.6640625" customWidth="1"/>
    <col min="11525" max="11525" width="18.5546875" customWidth="1"/>
    <col min="11526" max="11526" width="17.77734375" customWidth="1"/>
    <col min="11527" max="11527" width="2.44140625" customWidth="1"/>
    <col min="11528" max="11528" width="7.5546875" customWidth="1"/>
    <col min="11529" max="11529" width="13.33203125" customWidth="1"/>
    <col min="11530" max="11530" width="2.33203125" customWidth="1"/>
    <col min="11533" max="11533" width="8.21875" bestFit="1" customWidth="1"/>
    <col min="11777" max="11777" width="2.5546875" customWidth="1"/>
    <col min="11778" max="11778" width="22.5546875" customWidth="1"/>
    <col min="11779" max="11779" width="7.77734375" customWidth="1"/>
    <col min="11780" max="11780" width="26.6640625" customWidth="1"/>
    <col min="11781" max="11781" width="18.5546875" customWidth="1"/>
    <col min="11782" max="11782" width="17.77734375" customWidth="1"/>
    <col min="11783" max="11783" width="2.44140625" customWidth="1"/>
    <col min="11784" max="11784" width="7.5546875" customWidth="1"/>
    <col min="11785" max="11785" width="13.33203125" customWidth="1"/>
    <col min="11786" max="11786" width="2.33203125" customWidth="1"/>
    <col min="11789" max="11789" width="8.21875" bestFit="1" customWidth="1"/>
    <col min="12033" max="12033" width="2.5546875" customWidth="1"/>
    <col min="12034" max="12034" width="22.5546875" customWidth="1"/>
    <col min="12035" max="12035" width="7.77734375" customWidth="1"/>
    <col min="12036" max="12036" width="26.6640625" customWidth="1"/>
    <col min="12037" max="12037" width="18.5546875" customWidth="1"/>
    <col min="12038" max="12038" width="17.77734375" customWidth="1"/>
    <col min="12039" max="12039" width="2.44140625" customWidth="1"/>
    <col min="12040" max="12040" width="7.5546875" customWidth="1"/>
    <col min="12041" max="12041" width="13.33203125" customWidth="1"/>
    <col min="12042" max="12042" width="2.33203125" customWidth="1"/>
    <col min="12045" max="12045" width="8.21875" bestFit="1" customWidth="1"/>
    <col min="12289" max="12289" width="2.5546875" customWidth="1"/>
    <col min="12290" max="12290" width="22.5546875" customWidth="1"/>
    <col min="12291" max="12291" width="7.77734375" customWidth="1"/>
    <col min="12292" max="12292" width="26.6640625" customWidth="1"/>
    <col min="12293" max="12293" width="18.5546875" customWidth="1"/>
    <col min="12294" max="12294" width="17.77734375" customWidth="1"/>
    <col min="12295" max="12295" width="2.44140625" customWidth="1"/>
    <col min="12296" max="12296" width="7.5546875" customWidth="1"/>
    <col min="12297" max="12297" width="13.33203125" customWidth="1"/>
    <col min="12298" max="12298" width="2.33203125" customWidth="1"/>
    <col min="12301" max="12301" width="8.21875" bestFit="1" customWidth="1"/>
    <col min="12545" max="12545" width="2.5546875" customWidth="1"/>
    <col min="12546" max="12546" width="22.5546875" customWidth="1"/>
    <col min="12547" max="12547" width="7.77734375" customWidth="1"/>
    <col min="12548" max="12548" width="26.6640625" customWidth="1"/>
    <col min="12549" max="12549" width="18.5546875" customWidth="1"/>
    <col min="12550" max="12550" width="17.77734375" customWidth="1"/>
    <col min="12551" max="12551" width="2.44140625" customWidth="1"/>
    <col min="12552" max="12552" width="7.5546875" customWidth="1"/>
    <col min="12553" max="12553" width="13.33203125" customWidth="1"/>
    <col min="12554" max="12554" width="2.33203125" customWidth="1"/>
    <col min="12557" max="12557" width="8.21875" bestFit="1" customWidth="1"/>
    <col min="12801" max="12801" width="2.5546875" customWidth="1"/>
    <col min="12802" max="12802" width="22.5546875" customWidth="1"/>
    <col min="12803" max="12803" width="7.77734375" customWidth="1"/>
    <col min="12804" max="12804" width="26.6640625" customWidth="1"/>
    <col min="12805" max="12805" width="18.5546875" customWidth="1"/>
    <col min="12806" max="12806" width="17.77734375" customWidth="1"/>
    <col min="12807" max="12807" width="2.44140625" customWidth="1"/>
    <col min="12808" max="12808" width="7.5546875" customWidth="1"/>
    <col min="12809" max="12809" width="13.33203125" customWidth="1"/>
    <col min="12810" max="12810" width="2.33203125" customWidth="1"/>
    <col min="12813" max="12813" width="8.21875" bestFit="1" customWidth="1"/>
    <col min="13057" max="13057" width="2.5546875" customWidth="1"/>
    <col min="13058" max="13058" width="22.5546875" customWidth="1"/>
    <col min="13059" max="13059" width="7.77734375" customWidth="1"/>
    <col min="13060" max="13060" width="26.6640625" customWidth="1"/>
    <col min="13061" max="13061" width="18.5546875" customWidth="1"/>
    <col min="13062" max="13062" width="17.77734375" customWidth="1"/>
    <col min="13063" max="13063" width="2.44140625" customWidth="1"/>
    <col min="13064" max="13064" width="7.5546875" customWidth="1"/>
    <col min="13065" max="13065" width="13.33203125" customWidth="1"/>
    <col min="13066" max="13066" width="2.33203125" customWidth="1"/>
    <col min="13069" max="13069" width="8.21875" bestFit="1" customWidth="1"/>
    <col min="13313" max="13313" width="2.5546875" customWidth="1"/>
    <col min="13314" max="13314" width="22.5546875" customWidth="1"/>
    <col min="13315" max="13315" width="7.77734375" customWidth="1"/>
    <col min="13316" max="13316" width="26.6640625" customWidth="1"/>
    <col min="13317" max="13317" width="18.5546875" customWidth="1"/>
    <col min="13318" max="13318" width="17.77734375" customWidth="1"/>
    <col min="13319" max="13319" width="2.44140625" customWidth="1"/>
    <col min="13320" max="13320" width="7.5546875" customWidth="1"/>
    <col min="13321" max="13321" width="13.33203125" customWidth="1"/>
    <col min="13322" max="13322" width="2.33203125" customWidth="1"/>
    <col min="13325" max="13325" width="8.21875" bestFit="1" customWidth="1"/>
    <col min="13569" max="13569" width="2.5546875" customWidth="1"/>
    <col min="13570" max="13570" width="22.5546875" customWidth="1"/>
    <col min="13571" max="13571" width="7.77734375" customWidth="1"/>
    <col min="13572" max="13572" width="26.6640625" customWidth="1"/>
    <col min="13573" max="13573" width="18.5546875" customWidth="1"/>
    <col min="13574" max="13574" width="17.77734375" customWidth="1"/>
    <col min="13575" max="13575" width="2.44140625" customWidth="1"/>
    <col min="13576" max="13576" width="7.5546875" customWidth="1"/>
    <col min="13577" max="13577" width="13.33203125" customWidth="1"/>
    <col min="13578" max="13578" width="2.33203125" customWidth="1"/>
    <col min="13581" max="13581" width="8.21875" bestFit="1" customWidth="1"/>
    <col min="13825" max="13825" width="2.5546875" customWidth="1"/>
    <col min="13826" max="13826" width="22.5546875" customWidth="1"/>
    <col min="13827" max="13827" width="7.77734375" customWidth="1"/>
    <col min="13828" max="13828" width="26.6640625" customWidth="1"/>
    <col min="13829" max="13829" width="18.5546875" customWidth="1"/>
    <col min="13830" max="13830" width="17.77734375" customWidth="1"/>
    <col min="13831" max="13831" width="2.44140625" customWidth="1"/>
    <col min="13832" max="13832" width="7.5546875" customWidth="1"/>
    <col min="13833" max="13833" width="13.33203125" customWidth="1"/>
    <col min="13834" max="13834" width="2.33203125" customWidth="1"/>
    <col min="13837" max="13837" width="8.21875" bestFit="1" customWidth="1"/>
    <col min="14081" max="14081" width="2.5546875" customWidth="1"/>
    <col min="14082" max="14082" width="22.5546875" customWidth="1"/>
    <col min="14083" max="14083" width="7.77734375" customWidth="1"/>
    <col min="14084" max="14084" width="26.6640625" customWidth="1"/>
    <col min="14085" max="14085" width="18.5546875" customWidth="1"/>
    <col min="14086" max="14086" width="17.77734375" customWidth="1"/>
    <col min="14087" max="14087" width="2.44140625" customWidth="1"/>
    <col min="14088" max="14088" width="7.5546875" customWidth="1"/>
    <col min="14089" max="14089" width="13.33203125" customWidth="1"/>
    <col min="14090" max="14090" width="2.33203125" customWidth="1"/>
    <col min="14093" max="14093" width="8.21875" bestFit="1" customWidth="1"/>
    <col min="14337" max="14337" width="2.5546875" customWidth="1"/>
    <col min="14338" max="14338" width="22.5546875" customWidth="1"/>
    <col min="14339" max="14339" width="7.77734375" customWidth="1"/>
    <col min="14340" max="14340" width="26.6640625" customWidth="1"/>
    <col min="14341" max="14341" width="18.5546875" customWidth="1"/>
    <col min="14342" max="14342" width="17.77734375" customWidth="1"/>
    <col min="14343" max="14343" width="2.44140625" customWidth="1"/>
    <col min="14344" max="14344" width="7.5546875" customWidth="1"/>
    <col min="14345" max="14345" width="13.33203125" customWidth="1"/>
    <col min="14346" max="14346" width="2.33203125" customWidth="1"/>
    <col min="14349" max="14349" width="8.21875" bestFit="1" customWidth="1"/>
    <col min="14593" max="14593" width="2.5546875" customWidth="1"/>
    <col min="14594" max="14594" width="22.5546875" customWidth="1"/>
    <col min="14595" max="14595" width="7.77734375" customWidth="1"/>
    <col min="14596" max="14596" width="26.6640625" customWidth="1"/>
    <col min="14597" max="14597" width="18.5546875" customWidth="1"/>
    <col min="14598" max="14598" width="17.77734375" customWidth="1"/>
    <col min="14599" max="14599" width="2.44140625" customWidth="1"/>
    <col min="14600" max="14600" width="7.5546875" customWidth="1"/>
    <col min="14601" max="14601" width="13.33203125" customWidth="1"/>
    <col min="14602" max="14602" width="2.33203125" customWidth="1"/>
    <col min="14605" max="14605" width="8.21875" bestFit="1" customWidth="1"/>
    <col min="14849" max="14849" width="2.5546875" customWidth="1"/>
    <col min="14850" max="14850" width="22.5546875" customWidth="1"/>
    <col min="14851" max="14851" width="7.77734375" customWidth="1"/>
    <col min="14852" max="14852" width="26.6640625" customWidth="1"/>
    <col min="14853" max="14853" width="18.5546875" customWidth="1"/>
    <col min="14854" max="14854" width="17.77734375" customWidth="1"/>
    <col min="14855" max="14855" width="2.44140625" customWidth="1"/>
    <col min="14856" max="14856" width="7.5546875" customWidth="1"/>
    <col min="14857" max="14857" width="13.33203125" customWidth="1"/>
    <col min="14858" max="14858" width="2.33203125" customWidth="1"/>
    <col min="14861" max="14861" width="8.21875" bestFit="1" customWidth="1"/>
    <col min="15105" max="15105" width="2.5546875" customWidth="1"/>
    <col min="15106" max="15106" width="22.5546875" customWidth="1"/>
    <col min="15107" max="15107" width="7.77734375" customWidth="1"/>
    <col min="15108" max="15108" width="26.6640625" customWidth="1"/>
    <col min="15109" max="15109" width="18.5546875" customWidth="1"/>
    <col min="15110" max="15110" width="17.77734375" customWidth="1"/>
    <col min="15111" max="15111" width="2.44140625" customWidth="1"/>
    <col min="15112" max="15112" width="7.5546875" customWidth="1"/>
    <col min="15113" max="15113" width="13.33203125" customWidth="1"/>
    <col min="15114" max="15114" width="2.33203125" customWidth="1"/>
    <col min="15117" max="15117" width="8.21875" bestFit="1" customWidth="1"/>
    <col min="15361" max="15361" width="2.5546875" customWidth="1"/>
    <col min="15362" max="15362" width="22.5546875" customWidth="1"/>
    <col min="15363" max="15363" width="7.77734375" customWidth="1"/>
    <col min="15364" max="15364" width="26.6640625" customWidth="1"/>
    <col min="15365" max="15365" width="18.5546875" customWidth="1"/>
    <col min="15366" max="15366" width="17.77734375" customWidth="1"/>
    <col min="15367" max="15367" width="2.44140625" customWidth="1"/>
    <col min="15368" max="15368" width="7.5546875" customWidth="1"/>
    <col min="15369" max="15369" width="13.33203125" customWidth="1"/>
    <col min="15370" max="15370" width="2.33203125" customWidth="1"/>
    <col min="15373" max="15373" width="8.21875" bestFit="1" customWidth="1"/>
    <col min="15617" max="15617" width="2.5546875" customWidth="1"/>
    <col min="15618" max="15618" width="22.5546875" customWidth="1"/>
    <col min="15619" max="15619" width="7.77734375" customWidth="1"/>
    <col min="15620" max="15620" width="26.6640625" customWidth="1"/>
    <col min="15621" max="15621" width="18.5546875" customWidth="1"/>
    <col min="15622" max="15622" width="17.77734375" customWidth="1"/>
    <col min="15623" max="15623" width="2.44140625" customWidth="1"/>
    <col min="15624" max="15624" width="7.5546875" customWidth="1"/>
    <col min="15625" max="15625" width="13.33203125" customWidth="1"/>
    <col min="15626" max="15626" width="2.33203125" customWidth="1"/>
    <col min="15629" max="15629" width="8.21875" bestFit="1" customWidth="1"/>
    <col min="15873" max="15873" width="2.5546875" customWidth="1"/>
    <col min="15874" max="15874" width="22.5546875" customWidth="1"/>
    <col min="15875" max="15875" width="7.77734375" customWidth="1"/>
    <col min="15876" max="15876" width="26.6640625" customWidth="1"/>
    <col min="15877" max="15877" width="18.5546875" customWidth="1"/>
    <col min="15878" max="15878" width="17.77734375" customWidth="1"/>
    <col min="15879" max="15879" width="2.44140625" customWidth="1"/>
    <col min="15880" max="15880" width="7.5546875" customWidth="1"/>
    <col min="15881" max="15881" width="13.33203125" customWidth="1"/>
    <col min="15882" max="15882" width="2.33203125" customWidth="1"/>
    <col min="15885" max="15885" width="8.21875" bestFit="1" customWidth="1"/>
    <col min="16129" max="16129" width="2.5546875" customWidth="1"/>
    <col min="16130" max="16130" width="22.5546875" customWidth="1"/>
    <col min="16131" max="16131" width="7.77734375" customWidth="1"/>
    <col min="16132" max="16132" width="26.6640625" customWidth="1"/>
    <col min="16133" max="16133" width="18.5546875" customWidth="1"/>
    <col min="16134" max="16134" width="17.77734375" customWidth="1"/>
    <col min="16135" max="16135" width="2.44140625" customWidth="1"/>
    <col min="16136" max="16136" width="7.5546875" customWidth="1"/>
    <col min="16137" max="16137" width="13.33203125" customWidth="1"/>
    <col min="16138" max="16138" width="2.33203125" customWidth="1"/>
    <col min="16141" max="16141" width="8.21875" bestFit="1" customWidth="1"/>
  </cols>
  <sheetData>
    <row r="1" spans="1:12" ht="10.5" customHeight="1" thickBot="1" x14ac:dyDescent="0.25">
      <c r="A1" s="1"/>
      <c r="B1" s="2"/>
      <c r="C1" s="2"/>
      <c r="D1" s="2"/>
      <c r="E1" s="2"/>
      <c r="F1" s="2"/>
      <c r="G1" s="2"/>
      <c r="H1" s="2"/>
      <c r="I1" s="2"/>
      <c r="J1" s="2"/>
      <c r="K1" s="2"/>
      <c r="L1" s="2"/>
    </row>
    <row r="2" spans="1:12" ht="27" customHeight="1" thickBot="1" x14ac:dyDescent="0.45">
      <c r="A2" s="2"/>
      <c r="B2" s="890" t="s">
        <v>0</v>
      </c>
      <c r="C2" s="891"/>
      <c r="D2" s="891"/>
      <c r="E2" s="891"/>
      <c r="F2" s="891"/>
      <c r="G2" s="891"/>
      <c r="H2" s="891"/>
      <c r="I2" s="891"/>
      <c r="J2" s="891"/>
      <c r="K2" s="892"/>
      <c r="L2" s="2"/>
    </row>
    <row r="3" spans="1:12" ht="26.25" x14ac:dyDescent="0.4">
      <c r="A3" s="2"/>
      <c r="B3" s="574"/>
      <c r="C3" s="575"/>
      <c r="D3" s="575"/>
      <c r="E3" s="572"/>
      <c r="F3" s="3"/>
      <c r="G3" s="3"/>
      <c r="H3" s="3"/>
      <c r="I3" s="3"/>
      <c r="J3" s="3"/>
      <c r="K3" s="4"/>
      <c r="L3" s="2"/>
    </row>
    <row r="4" spans="1:12" x14ac:dyDescent="0.2">
      <c r="A4" s="2"/>
      <c r="B4" s="893" t="s">
        <v>773</v>
      </c>
      <c r="C4" s="894"/>
      <c r="D4" s="895"/>
      <c r="E4" s="34"/>
      <c r="F4" s="5"/>
      <c r="G4" s="5"/>
      <c r="H4" s="5"/>
      <c r="J4" s="5"/>
      <c r="K4" s="6"/>
      <c r="L4" s="2"/>
    </row>
    <row r="5" spans="1:12" x14ac:dyDescent="0.2">
      <c r="A5" s="2"/>
      <c r="B5" s="896" t="s">
        <v>1</v>
      </c>
      <c r="C5" s="897"/>
      <c r="D5" s="898"/>
      <c r="E5" s="571"/>
      <c r="F5" s="7"/>
      <c r="G5" s="7"/>
      <c r="H5" s="7"/>
      <c r="I5" s="7"/>
      <c r="J5" s="5"/>
      <c r="K5" s="6"/>
      <c r="L5" s="2"/>
    </row>
    <row r="6" spans="1:12" x14ac:dyDescent="0.2">
      <c r="A6" s="2"/>
      <c r="B6" s="899" t="s">
        <v>2</v>
      </c>
      <c r="C6" s="900"/>
      <c r="D6" s="901"/>
      <c r="E6" s="571"/>
      <c r="F6" s="7"/>
      <c r="G6" s="7"/>
      <c r="H6" s="7"/>
      <c r="I6" s="7"/>
      <c r="J6" s="5"/>
      <c r="K6" s="6"/>
      <c r="L6" s="2"/>
    </row>
    <row r="7" spans="1:12" ht="7.5" customHeight="1" thickBot="1" x14ac:dyDescent="0.25">
      <c r="A7" s="2"/>
      <c r="B7" s="576"/>
      <c r="C7" s="7"/>
      <c r="D7" s="7"/>
      <c r="E7" s="573"/>
      <c r="F7" s="7"/>
      <c r="G7" s="7"/>
      <c r="H7" s="7"/>
      <c r="I7" s="7"/>
      <c r="J7" s="5"/>
      <c r="K7" s="6"/>
      <c r="L7" s="2"/>
    </row>
    <row r="8" spans="1:12" ht="15.75" x14ac:dyDescent="0.2">
      <c r="A8" s="2"/>
      <c r="B8" s="8" t="s">
        <v>3</v>
      </c>
      <c r="C8" s="3"/>
      <c r="D8" s="3"/>
      <c r="E8" s="3"/>
      <c r="F8" s="3"/>
      <c r="G8" s="3"/>
      <c r="H8" s="3"/>
      <c r="I8" s="3"/>
      <c r="J8" s="3"/>
      <c r="K8" s="4"/>
      <c r="L8" s="2"/>
    </row>
    <row r="9" spans="1:12" ht="15.75" x14ac:dyDescent="0.25">
      <c r="A9" s="9"/>
      <c r="B9" s="10" t="s">
        <v>4</v>
      </c>
      <c r="C9" s="11"/>
      <c r="D9" s="12" t="s">
        <v>782</v>
      </c>
      <c r="E9" s="13"/>
      <c r="F9" s="14"/>
      <c r="G9" s="14"/>
      <c r="H9" s="14"/>
      <c r="I9" s="14"/>
      <c r="J9" s="14"/>
      <c r="K9" s="15"/>
      <c r="L9" s="16"/>
    </row>
    <row r="10" spans="1:12" ht="15.75" x14ac:dyDescent="0.25">
      <c r="A10" s="9"/>
      <c r="B10" s="10" t="s">
        <v>5</v>
      </c>
      <c r="C10" s="11"/>
      <c r="D10" s="12" t="s">
        <v>781</v>
      </c>
      <c r="E10" s="13"/>
      <c r="F10" s="14"/>
      <c r="G10" s="14"/>
      <c r="H10" s="14"/>
      <c r="I10" s="14"/>
      <c r="J10" s="14"/>
      <c r="K10" s="15"/>
      <c r="L10" s="570" t="s">
        <v>759</v>
      </c>
    </row>
    <row r="11" spans="1:12" ht="15.75" x14ac:dyDescent="0.25">
      <c r="A11" s="9"/>
      <c r="B11" s="10" t="s">
        <v>6</v>
      </c>
      <c r="C11" s="11"/>
      <c r="D11" s="17">
        <v>2</v>
      </c>
      <c r="E11" s="13"/>
      <c r="F11" s="14"/>
      <c r="G11" s="14"/>
      <c r="H11" s="14"/>
      <c r="I11" s="14"/>
      <c r="J11" s="14"/>
      <c r="K11" s="15"/>
      <c r="L11" s="570" t="s">
        <v>760</v>
      </c>
    </row>
    <row r="12" spans="1:12" ht="15.75" x14ac:dyDescent="0.25">
      <c r="A12" s="9"/>
      <c r="B12" s="18" t="s">
        <v>7</v>
      </c>
      <c r="C12" s="569"/>
      <c r="D12" s="12" t="s">
        <v>760</v>
      </c>
      <c r="E12" s="19" t="str">
        <f>IF(D12="Dry Year Annual Average","DYAA ",IF(D12="dry year critical period","DYCP ",0))</f>
        <v xml:space="preserve">DYAA </v>
      </c>
      <c r="F12" s="19" t="str">
        <f>IF(D12="Dry Year Annual Average","Normal Year Annual Average ",IF(D12="dry year critical period","Normal Year Critical Period ",0))</f>
        <v xml:space="preserve">Normal Year Annual Average </v>
      </c>
      <c r="G12" s="14"/>
      <c r="H12" s="14"/>
      <c r="I12" s="14"/>
      <c r="J12" s="14"/>
      <c r="K12" s="15"/>
      <c r="L12" s="570" t="s">
        <v>761</v>
      </c>
    </row>
    <row r="13" spans="1:12" ht="15.75" x14ac:dyDescent="0.25">
      <c r="A13" s="9"/>
      <c r="B13" s="10" t="s">
        <v>8</v>
      </c>
      <c r="C13" s="20"/>
      <c r="D13" s="21" t="s">
        <v>783</v>
      </c>
      <c r="E13" s="13"/>
      <c r="F13" s="14"/>
      <c r="G13" s="14"/>
      <c r="H13" s="14"/>
      <c r="I13" s="14"/>
      <c r="J13" s="14"/>
      <c r="K13" s="15"/>
      <c r="L13" s="570" t="s">
        <v>762</v>
      </c>
    </row>
    <row r="14" spans="1:12" ht="15.75" x14ac:dyDescent="0.25">
      <c r="A14" s="9"/>
      <c r="B14" s="10" t="s">
        <v>9</v>
      </c>
      <c r="C14" s="20"/>
      <c r="D14" s="22" t="s">
        <v>780</v>
      </c>
      <c r="E14" s="13"/>
      <c r="F14" s="14"/>
      <c r="G14" s="14"/>
      <c r="H14" s="14"/>
      <c r="I14" s="14"/>
      <c r="J14" s="14"/>
      <c r="K14" s="15"/>
      <c r="L14" s="570" t="s">
        <v>763</v>
      </c>
    </row>
    <row r="15" spans="1:12" ht="15.75" x14ac:dyDescent="0.25">
      <c r="A15" s="14"/>
      <c r="B15" s="10" t="s">
        <v>10</v>
      </c>
      <c r="C15" s="20"/>
      <c r="D15" s="12" t="s">
        <v>784</v>
      </c>
      <c r="E15" s="20" t="s">
        <v>11</v>
      </c>
      <c r="F15" s="23"/>
      <c r="G15" s="24"/>
      <c r="H15" s="20" t="s">
        <v>12</v>
      </c>
      <c r="I15" s="25">
        <v>43346</v>
      </c>
      <c r="J15" s="14"/>
      <c r="K15" s="15"/>
    </row>
    <row r="16" spans="1:12" ht="15.75" x14ac:dyDescent="0.25">
      <c r="A16" s="14"/>
      <c r="B16" s="10"/>
      <c r="C16" s="20"/>
      <c r="D16" s="26"/>
      <c r="E16" s="24"/>
      <c r="F16" s="24"/>
      <c r="G16" s="24"/>
      <c r="H16" s="20"/>
      <c r="I16" s="24"/>
      <c r="J16" s="14"/>
      <c r="K16" s="15"/>
      <c r="L16" s="568"/>
    </row>
    <row r="17" spans="1:12" ht="15.75" x14ac:dyDescent="0.25">
      <c r="A17" s="27"/>
      <c r="B17" s="10" t="s">
        <v>13</v>
      </c>
      <c r="C17" s="14"/>
      <c r="D17" s="12">
        <v>2</v>
      </c>
      <c r="E17" s="14"/>
      <c r="F17" s="28" t="s">
        <v>14</v>
      </c>
      <c r="G17" s="14"/>
      <c r="H17" s="14"/>
      <c r="I17" s="14"/>
      <c r="J17" s="14"/>
      <c r="K17" s="15"/>
      <c r="L17" s="568"/>
    </row>
    <row r="18" spans="1:12" ht="15.75" thickBot="1" x14ac:dyDescent="0.25">
      <c r="A18" s="2"/>
      <c r="B18" s="29"/>
      <c r="C18" s="5"/>
      <c r="D18" s="2"/>
      <c r="E18" s="5"/>
      <c r="F18" s="5"/>
      <c r="G18" s="5"/>
      <c r="H18" s="5"/>
      <c r="I18" s="5"/>
      <c r="J18" s="5"/>
      <c r="K18" s="6"/>
      <c r="L18" s="30"/>
    </row>
    <row r="19" spans="1:12" ht="26.25" x14ac:dyDescent="0.4">
      <c r="A19" s="31"/>
      <c r="B19" s="8" t="s">
        <v>15</v>
      </c>
      <c r="C19" s="32"/>
      <c r="D19" s="32"/>
      <c r="E19" s="33"/>
      <c r="F19" s="33"/>
      <c r="G19" s="32"/>
      <c r="H19" s="32"/>
      <c r="I19" s="32"/>
      <c r="J19" s="3"/>
      <c r="K19" s="4"/>
      <c r="L19" s="2"/>
    </row>
    <row r="20" spans="1:12" ht="26.25" x14ac:dyDescent="0.4">
      <c r="A20" s="31"/>
      <c r="B20" s="34"/>
      <c r="C20" s="5"/>
      <c r="D20" s="5"/>
      <c r="E20" s="5"/>
      <c r="F20" s="5"/>
      <c r="G20" s="5"/>
      <c r="H20" s="5"/>
      <c r="I20" s="5"/>
      <c r="J20" s="5"/>
      <c r="K20" s="6"/>
      <c r="L20" s="2"/>
    </row>
    <row r="21" spans="1:12" x14ac:dyDescent="0.2">
      <c r="A21" s="2"/>
      <c r="B21" s="35"/>
      <c r="C21" s="36" t="s">
        <v>16</v>
      </c>
      <c r="D21" s="36"/>
      <c r="E21" s="36"/>
      <c r="F21" s="37"/>
      <c r="G21" s="37"/>
      <c r="H21" s="37"/>
      <c r="I21" s="37"/>
      <c r="J21" s="37"/>
      <c r="K21" s="6"/>
      <c r="L21" s="2"/>
    </row>
    <row r="22" spans="1:12" ht="18.600000000000001" customHeight="1" x14ac:dyDescent="0.4">
      <c r="A22" s="31"/>
      <c r="B22" s="34"/>
      <c r="C22" s="37"/>
      <c r="D22" s="37"/>
      <c r="E22" s="37"/>
      <c r="F22" s="37"/>
      <c r="G22" s="37"/>
      <c r="H22" s="37"/>
      <c r="I22" s="37"/>
      <c r="J22" s="37"/>
      <c r="K22" s="6"/>
      <c r="L22" s="2"/>
    </row>
    <row r="23" spans="1:12" ht="18" x14ac:dyDescent="0.25">
      <c r="A23" s="38"/>
      <c r="B23" s="39"/>
      <c r="C23" s="36" t="s">
        <v>17</v>
      </c>
      <c r="D23" s="36"/>
      <c r="E23" s="36"/>
      <c r="F23" s="37"/>
      <c r="G23" s="37"/>
      <c r="H23" s="37"/>
      <c r="I23" s="37"/>
      <c r="J23" s="37"/>
      <c r="K23" s="6"/>
      <c r="L23" s="2"/>
    </row>
    <row r="24" spans="1:12" x14ac:dyDescent="0.2">
      <c r="A24" s="2"/>
      <c r="B24" s="40"/>
      <c r="C24" s="36"/>
      <c r="D24" s="36"/>
      <c r="E24" s="36"/>
      <c r="F24" s="37"/>
      <c r="G24" s="37"/>
      <c r="H24" s="37"/>
      <c r="I24" s="37"/>
      <c r="J24" s="37"/>
      <c r="K24" s="6"/>
      <c r="L24" s="2"/>
    </row>
    <row r="25" spans="1:12" x14ac:dyDescent="0.2">
      <c r="A25" s="2"/>
      <c r="B25" s="41"/>
      <c r="C25" s="36" t="s">
        <v>18</v>
      </c>
      <c r="D25" s="36"/>
      <c r="E25" s="36"/>
      <c r="F25" s="37"/>
      <c r="G25" s="37"/>
      <c r="H25" s="37"/>
      <c r="I25" s="37"/>
      <c r="J25" s="37"/>
      <c r="K25" s="6"/>
      <c r="L25" s="2"/>
    </row>
    <row r="26" spans="1:12" x14ac:dyDescent="0.2">
      <c r="A26" s="2"/>
      <c r="B26" s="40"/>
      <c r="C26" s="36"/>
      <c r="D26" s="36"/>
      <c r="E26" s="36"/>
      <c r="F26" s="37"/>
      <c r="G26" s="37"/>
      <c r="H26" s="37"/>
      <c r="I26" s="37"/>
      <c r="J26" s="37"/>
      <c r="K26" s="6"/>
      <c r="L26" s="2"/>
    </row>
    <row r="27" spans="1:12" x14ac:dyDescent="0.2">
      <c r="A27" s="2"/>
      <c r="B27" s="42"/>
      <c r="C27" s="36" t="s">
        <v>19</v>
      </c>
      <c r="D27" s="36"/>
      <c r="E27" s="36"/>
      <c r="F27" s="37"/>
      <c r="G27" s="37"/>
      <c r="H27" s="37"/>
      <c r="I27" s="37"/>
      <c r="J27" s="37"/>
      <c r="K27" s="6"/>
      <c r="L27" s="2"/>
    </row>
    <row r="28" spans="1:12" x14ac:dyDescent="0.2">
      <c r="A28" s="2"/>
      <c r="B28" s="40"/>
      <c r="C28" s="36"/>
      <c r="D28" s="36"/>
      <c r="E28" s="36"/>
      <c r="F28" s="37"/>
      <c r="G28" s="37"/>
      <c r="H28" s="37"/>
      <c r="I28" s="37"/>
      <c r="J28" s="37"/>
      <c r="K28" s="6"/>
      <c r="L28" s="2"/>
    </row>
    <row r="29" spans="1:12" x14ac:dyDescent="0.2">
      <c r="A29" s="2"/>
      <c r="B29" s="43"/>
      <c r="C29" s="36" t="s">
        <v>20</v>
      </c>
      <c r="D29" s="36"/>
      <c r="E29" s="36"/>
      <c r="F29" s="37"/>
      <c r="G29" s="37"/>
      <c r="H29" s="37"/>
      <c r="I29" s="37"/>
      <c r="J29" s="37"/>
      <c r="K29" s="6"/>
      <c r="L29" s="2"/>
    </row>
    <row r="30" spans="1:12" ht="15.75" thickBot="1" x14ac:dyDescent="0.25">
      <c r="A30" s="2"/>
      <c r="B30" s="44"/>
      <c r="C30" s="45"/>
      <c r="D30" s="45"/>
      <c r="E30" s="45"/>
      <c r="F30" s="45"/>
      <c r="G30" s="46"/>
      <c r="H30" s="46"/>
      <c r="I30" s="46"/>
      <c r="J30" s="46"/>
      <c r="K30" s="47"/>
      <c r="L30" s="2"/>
    </row>
    <row r="31" spans="1:12" ht="15.75" x14ac:dyDescent="0.25">
      <c r="A31" s="2"/>
      <c r="B31" s="8" t="s">
        <v>21</v>
      </c>
      <c r="C31" s="48"/>
      <c r="D31" s="49" t="s">
        <v>22</v>
      </c>
      <c r="E31" s="3"/>
      <c r="F31" s="3"/>
      <c r="G31" s="3"/>
      <c r="H31" s="3"/>
      <c r="I31" s="50"/>
      <c r="J31" s="3"/>
      <c r="K31" s="4"/>
      <c r="L31" s="30"/>
    </row>
    <row r="32" spans="1:12" ht="15.75" x14ac:dyDescent="0.25">
      <c r="A32" s="2"/>
      <c r="B32" s="51" t="s">
        <v>23</v>
      </c>
      <c r="C32" s="5"/>
      <c r="D32" s="14" t="s">
        <v>24</v>
      </c>
      <c r="E32" s="14"/>
      <c r="F32" s="14"/>
      <c r="G32" s="14"/>
      <c r="H32" s="14"/>
      <c r="I32" s="52"/>
      <c r="J32" s="14"/>
      <c r="K32" s="15"/>
      <c r="L32" s="30"/>
    </row>
    <row r="33" spans="1:12" ht="15.75" x14ac:dyDescent="0.25">
      <c r="A33" s="2"/>
      <c r="B33" s="51" t="s">
        <v>25</v>
      </c>
      <c r="C33" s="5"/>
      <c r="D33" s="53" t="s">
        <v>26</v>
      </c>
      <c r="E33" s="14"/>
      <c r="F33" s="5"/>
      <c r="G33" s="14"/>
      <c r="H33" s="14"/>
      <c r="I33" s="54"/>
      <c r="J33" s="14"/>
      <c r="K33" s="15"/>
      <c r="L33" s="30"/>
    </row>
    <row r="34" spans="1:12" ht="15.75" x14ac:dyDescent="0.25">
      <c r="A34" s="2"/>
      <c r="B34" s="51" t="s">
        <v>27</v>
      </c>
      <c r="C34" s="5"/>
      <c r="D34" s="53" t="s">
        <v>28</v>
      </c>
      <c r="E34" s="14"/>
      <c r="F34" s="5"/>
      <c r="G34" s="14"/>
      <c r="H34" s="14"/>
      <c r="I34" s="54"/>
      <c r="J34" s="14"/>
      <c r="K34" s="15"/>
      <c r="L34" s="30"/>
    </row>
    <row r="35" spans="1:12" ht="15.75" x14ac:dyDescent="0.25">
      <c r="A35" s="2"/>
      <c r="B35" s="51" t="s">
        <v>29</v>
      </c>
      <c r="C35" s="5"/>
      <c r="D35" s="36" t="s">
        <v>30</v>
      </c>
      <c r="E35" s="14"/>
      <c r="F35" s="5"/>
      <c r="G35" s="14"/>
      <c r="H35" s="14"/>
      <c r="I35" s="54"/>
      <c r="J35" s="14"/>
      <c r="K35" s="15"/>
      <c r="L35" s="2"/>
    </row>
    <row r="36" spans="1:12" ht="15.75" x14ac:dyDescent="0.25">
      <c r="A36" s="2"/>
      <c r="B36" s="51" t="s">
        <v>31</v>
      </c>
      <c r="C36" s="5"/>
      <c r="D36" s="36" t="s">
        <v>32</v>
      </c>
      <c r="E36" s="14"/>
      <c r="F36" s="5"/>
      <c r="G36" s="14"/>
      <c r="H36" s="14"/>
      <c r="I36" s="52"/>
      <c r="J36" s="14"/>
      <c r="K36" s="15"/>
      <c r="L36" s="2"/>
    </row>
    <row r="37" spans="1:12" ht="15.75" x14ac:dyDescent="0.25">
      <c r="A37" s="2"/>
      <c r="B37" s="51" t="s">
        <v>33</v>
      </c>
      <c r="C37" s="5"/>
      <c r="D37" s="36" t="s">
        <v>771</v>
      </c>
      <c r="E37" s="14"/>
      <c r="F37" s="5"/>
      <c r="G37" s="14"/>
      <c r="H37" s="14"/>
      <c r="I37" s="52"/>
      <c r="J37" s="14"/>
      <c r="K37" s="15"/>
      <c r="L37" s="2"/>
    </row>
    <row r="38" spans="1:12" ht="15.75" x14ac:dyDescent="0.25">
      <c r="A38" s="2"/>
      <c r="B38" s="51" t="s">
        <v>34</v>
      </c>
      <c r="C38" s="5"/>
      <c r="D38" s="53" t="s">
        <v>35</v>
      </c>
      <c r="E38" s="14"/>
      <c r="F38" s="5"/>
      <c r="G38" s="14"/>
      <c r="H38" s="14"/>
      <c r="I38" s="52"/>
      <c r="J38" s="14"/>
      <c r="K38" s="15"/>
      <c r="L38" s="2"/>
    </row>
    <row r="39" spans="1:12" ht="15.75" x14ac:dyDescent="0.25">
      <c r="A39" s="2"/>
      <c r="B39" s="51" t="s">
        <v>36</v>
      </c>
      <c r="C39" s="5"/>
      <c r="D39" s="53" t="s">
        <v>37</v>
      </c>
      <c r="E39" s="14"/>
      <c r="F39" s="5"/>
      <c r="G39" s="14"/>
      <c r="H39" s="14"/>
      <c r="I39" s="52"/>
      <c r="J39" s="14"/>
      <c r="K39" s="15"/>
      <c r="L39" s="2"/>
    </row>
    <row r="40" spans="1:12" ht="15.75" x14ac:dyDescent="0.25">
      <c r="A40" s="2"/>
      <c r="B40" s="51" t="s">
        <v>38</v>
      </c>
      <c r="C40" s="5"/>
      <c r="D40" s="53" t="s">
        <v>39</v>
      </c>
      <c r="E40" s="14"/>
      <c r="F40" s="5"/>
      <c r="G40" s="14"/>
      <c r="H40" s="14"/>
      <c r="I40" s="52"/>
      <c r="J40" s="14"/>
      <c r="K40" s="15"/>
      <c r="L40" s="2"/>
    </row>
    <row r="41" spans="1:12" ht="15.75" x14ac:dyDescent="0.25">
      <c r="A41" s="2"/>
      <c r="B41" s="51" t="s">
        <v>40</v>
      </c>
      <c r="C41" s="5"/>
      <c r="D41" s="53" t="s">
        <v>41</v>
      </c>
      <c r="E41" s="14"/>
      <c r="F41" s="5"/>
      <c r="G41" s="14"/>
      <c r="H41" s="14"/>
      <c r="I41" s="52"/>
      <c r="J41" s="14"/>
      <c r="K41" s="15"/>
      <c r="L41" s="2"/>
    </row>
    <row r="42" spans="1:12" ht="15.75" x14ac:dyDescent="0.25">
      <c r="A42" s="2"/>
      <c r="B42" s="51" t="s">
        <v>42</v>
      </c>
      <c r="C42" s="5"/>
      <c r="D42" s="53" t="s">
        <v>43</v>
      </c>
      <c r="E42" s="14"/>
      <c r="F42" s="5"/>
      <c r="G42" s="14"/>
      <c r="H42" s="14"/>
      <c r="I42" s="52"/>
      <c r="J42" s="14"/>
      <c r="K42" s="15"/>
      <c r="L42" s="2"/>
    </row>
    <row r="43" spans="1:12" ht="16.5" thickBot="1" x14ac:dyDescent="0.3">
      <c r="A43" s="2"/>
      <c r="B43" s="55"/>
      <c r="C43" s="56"/>
      <c r="D43" s="57"/>
      <c r="E43" s="58"/>
      <c r="F43" s="59"/>
      <c r="G43" s="58"/>
      <c r="H43" s="58"/>
      <c r="I43" s="60"/>
      <c r="J43" s="58"/>
      <c r="K43" s="61"/>
      <c r="L43" s="2"/>
    </row>
    <row r="44" spans="1:12" ht="15.75" x14ac:dyDescent="0.25">
      <c r="A44" s="2"/>
      <c r="B44" s="62"/>
      <c r="C44" s="62"/>
      <c r="D44" s="14"/>
      <c r="E44" s="14"/>
      <c r="F44" s="14"/>
      <c r="G44" s="14"/>
      <c r="H44" s="14"/>
      <c r="I44" s="14"/>
      <c r="J44" s="14"/>
      <c r="K44" s="14"/>
      <c r="L44" s="2"/>
    </row>
  </sheetData>
  <mergeCells count="4">
    <mergeCell ref="B2:K2"/>
    <mergeCell ref="B4:D4"/>
    <mergeCell ref="B5:D5"/>
    <mergeCell ref="B6:D6"/>
  </mergeCells>
  <dataValidations count="1">
    <dataValidation type="list" allowBlank="1" showInputMessage="1" showErrorMessage="1" sqref="D12" xr:uid="{00000000-0002-0000-0000-000000000000}">
      <formula1>$L$11:$L$14</formula1>
    </dataValidation>
  </dataValidation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67"/>
  <sheetViews>
    <sheetView topLeftCell="C2" zoomScale="55" zoomScaleNormal="55" workbookViewId="0">
      <selection activeCell="AJ2" sqref="C2:AJ2"/>
    </sheetView>
  </sheetViews>
  <sheetFormatPr defaultColWidth="8.88671875" defaultRowHeight="15" x14ac:dyDescent="0.2"/>
  <cols>
    <col min="1" max="1" width="4.109375" customWidth="1"/>
    <col min="2" max="3" width="6.88671875" customWidth="1"/>
    <col min="4" max="4" width="36.88671875" customWidth="1"/>
    <col min="5" max="5" width="39.21875" customWidth="1"/>
    <col min="6" max="6" width="6.88671875" customWidth="1"/>
    <col min="7" max="7" width="8.21875" bestFit="1" customWidth="1"/>
    <col min="8" max="36" width="11.44140625" customWidth="1"/>
    <col min="257" max="257" width="4.109375" customWidth="1"/>
    <col min="258" max="259" width="6.88671875" customWidth="1"/>
    <col min="260" max="260" width="36.88671875" customWidth="1"/>
    <col min="261" max="261" width="39.21875" customWidth="1"/>
    <col min="262" max="262" width="6.88671875" customWidth="1"/>
    <col min="263" max="263" width="8.21875" bestFit="1" customWidth="1"/>
    <col min="264" max="292" width="11.44140625" customWidth="1"/>
    <col min="513" max="513" width="4.109375" customWidth="1"/>
    <col min="514" max="515" width="6.88671875" customWidth="1"/>
    <col min="516" max="516" width="36.88671875" customWidth="1"/>
    <col min="517" max="517" width="39.21875" customWidth="1"/>
    <col min="518" max="518" width="6.88671875" customWidth="1"/>
    <col min="519" max="519" width="8.21875" bestFit="1" customWidth="1"/>
    <col min="520" max="548" width="11.44140625" customWidth="1"/>
    <col min="769" max="769" width="4.109375" customWidth="1"/>
    <col min="770" max="771" width="6.88671875" customWidth="1"/>
    <col min="772" max="772" width="36.88671875" customWidth="1"/>
    <col min="773" max="773" width="39.21875" customWidth="1"/>
    <col min="774" max="774" width="6.88671875" customWidth="1"/>
    <col min="775" max="775" width="8.21875" bestFit="1" customWidth="1"/>
    <col min="776" max="804" width="11.44140625" customWidth="1"/>
    <col min="1025" max="1025" width="4.109375" customWidth="1"/>
    <col min="1026" max="1027" width="6.88671875" customWidth="1"/>
    <col min="1028" max="1028" width="36.88671875" customWidth="1"/>
    <col min="1029" max="1029" width="39.21875" customWidth="1"/>
    <col min="1030" max="1030" width="6.88671875" customWidth="1"/>
    <col min="1031" max="1031" width="8.21875" bestFit="1" customWidth="1"/>
    <col min="1032" max="1060" width="11.44140625" customWidth="1"/>
    <col min="1281" max="1281" width="4.109375" customWidth="1"/>
    <col min="1282" max="1283" width="6.88671875" customWidth="1"/>
    <col min="1284" max="1284" width="36.88671875" customWidth="1"/>
    <col min="1285" max="1285" width="39.21875" customWidth="1"/>
    <col min="1286" max="1286" width="6.88671875" customWidth="1"/>
    <col min="1287" max="1287" width="8.21875" bestFit="1" customWidth="1"/>
    <col min="1288" max="1316" width="11.44140625" customWidth="1"/>
    <col min="1537" max="1537" width="4.109375" customWidth="1"/>
    <col min="1538" max="1539" width="6.88671875" customWidth="1"/>
    <col min="1540" max="1540" width="36.88671875" customWidth="1"/>
    <col min="1541" max="1541" width="39.21875" customWidth="1"/>
    <col min="1542" max="1542" width="6.88671875" customWidth="1"/>
    <col min="1543" max="1543" width="8.21875" bestFit="1" customWidth="1"/>
    <col min="1544" max="1572" width="11.44140625" customWidth="1"/>
    <col min="1793" max="1793" width="4.109375" customWidth="1"/>
    <col min="1794" max="1795" width="6.88671875" customWidth="1"/>
    <col min="1796" max="1796" width="36.88671875" customWidth="1"/>
    <col min="1797" max="1797" width="39.21875" customWidth="1"/>
    <col min="1798" max="1798" width="6.88671875" customWidth="1"/>
    <col min="1799" max="1799" width="8.21875" bestFit="1" customWidth="1"/>
    <col min="1800" max="1828" width="11.44140625" customWidth="1"/>
    <col min="2049" max="2049" width="4.109375" customWidth="1"/>
    <col min="2050" max="2051" width="6.88671875" customWidth="1"/>
    <col min="2052" max="2052" width="36.88671875" customWidth="1"/>
    <col min="2053" max="2053" width="39.21875" customWidth="1"/>
    <col min="2054" max="2054" width="6.88671875" customWidth="1"/>
    <col min="2055" max="2055" width="8.21875" bestFit="1" customWidth="1"/>
    <col min="2056" max="2084" width="11.44140625" customWidth="1"/>
    <col min="2305" max="2305" width="4.109375" customWidth="1"/>
    <col min="2306" max="2307" width="6.88671875" customWidth="1"/>
    <col min="2308" max="2308" width="36.88671875" customWidth="1"/>
    <col min="2309" max="2309" width="39.21875" customWidth="1"/>
    <col min="2310" max="2310" width="6.88671875" customWidth="1"/>
    <col min="2311" max="2311" width="8.21875" bestFit="1" customWidth="1"/>
    <col min="2312" max="2340" width="11.44140625" customWidth="1"/>
    <col min="2561" max="2561" width="4.109375" customWidth="1"/>
    <col min="2562" max="2563" width="6.88671875" customWidth="1"/>
    <col min="2564" max="2564" width="36.88671875" customWidth="1"/>
    <col min="2565" max="2565" width="39.21875" customWidth="1"/>
    <col min="2566" max="2566" width="6.88671875" customWidth="1"/>
    <col min="2567" max="2567" width="8.21875" bestFit="1" customWidth="1"/>
    <col min="2568" max="2596" width="11.44140625" customWidth="1"/>
    <col min="2817" max="2817" width="4.109375" customWidth="1"/>
    <col min="2818" max="2819" width="6.88671875" customWidth="1"/>
    <col min="2820" max="2820" width="36.88671875" customWidth="1"/>
    <col min="2821" max="2821" width="39.21875" customWidth="1"/>
    <col min="2822" max="2822" width="6.88671875" customWidth="1"/>
    <col min="2823" max="2823" width="8.21875" bestFit="1" customWidth="1"/>
    <col min="2824" max="2852" width="11.44140625" customWidth="1"/>
    <col min="3073" max="3073" width="4.109375" customWidth="1"/>
    <col min="3074" max="3075" width="6.88671875" customWidth="1"/>
    <col min="3076" max="3076" width="36.88671875" customWidth="1"/>
    <col min="3077" max="3077" width="39.21875" customWidth="1"/>
    <col min="3078" max="3078" width="6.88671875" customWidth="1"/>
    <col min="3079" max="3079" width="8.21875" bestFit="1" customWidth="1"/>
    <col min="3080" max="3108" width="11.44140625" customWidth="1"/>
    <col min="3329" max="3329" width="4.109375" customWidth="1"/>
    <col min="3330" max="3331" width="6.88671875" customWidth="1"/>
    <col min="3332" max="3332" width="36.88671875" customWidth="1"/>
    <col min="3333" max="3333" width="39.21875" customWidth="1"/>
    <col min="3334" max="3334" width="6.88671875" customWidth="1"/>
    <col min="3335" max="3335" width="8.21875" bestFit="1" customWidth="1"/>
    <col min="3336" max="3364" width="11.44140625" customWidth="1"/>
    <col min="3585" max="3585" width="4.109375" customWidth="1"/>
    <col min="3586" max="3587" width="6.88671875" customWidth="1"/>
    <col min="3588" max="3588" width="36.88671875" customWidth="1"/>
    <col min="3589" max="3589" width="39.21875" customWidth="1"/>
    <col min="3590" max="3590" width="6.88671875" customWidth="1"/>
    <col min="3591" max="3591" width="8.21875" bestFit="1" customWidth="1"/>
    <col min="3592" max="3620" width="11.44140625" customWidth="1"/>
    <col min="3841" max="3841" width="4.109375" customWidth="1"/>
    <col min="3842" max="3843" width="6.88671875" customWidth="1"/>
    <col min="3844" max="3844" width="36.88671875" customWidth="1"/>
    <col min="3845" max="3845" width="39.21875" customWidth="1"/>
    <col min="3846" max="3846" width="6.88671875" customWidth="1"/>
    <col min="3847" max="3847" width="8.21875" bestFit="1" customWidth="1"/>
    <col min="3848" max="3876" width="11.44140625" customWidth="1"/>
    <col min="4097" max="4097" width="4.109375" customWidth="1"/>
    <col min="4098" max="4099" width="6.88671875" customWidth="1"/>
    <col min="4100" max="4100" width="36.88671875" customWidth="1"/>
    <col min="4101" max="4101" width="39.21875" customWidth="1"/>
    <col min="4102" max="4102" width="6.88671875" customWidth="1"/>
    <col min="4103" max="4103" width="8.21875" bestFit="1" customWidth="1"/>
    <col min="4104" max="4132" width="11.44140625" customWidth="1"/>
    <col min="4353" max="4353" width="4.109375" customWidth="1"/>
    <col min="4354" max="4355" width="6.88671875" customWidth="1"/>
    <col min="4356" max="4356" width="36.88671875" customWidth="1"/>
    <col min="4357" max="4357" width="39.21875" customWidth="1"/>
    <col min="4358" max="4358" width="6.88671875" customWidth="1"/>
    <col min="4359" max="4359" width="8.21875" bestFit="1" customWidth="1"/>
    <col min="4360" max="4388" width="11.44140625" customWidth="1"/>
    <col min="4609" max="4609" width="4.109375" customWidth="1"/>
    <col min="4610" max="4611" width="6.88671875" customWidth="1"/>
    <col min="4612" max="4612" width="36.88671875" customWidth="1"/>
    <col min="4613" max="4613" width="39.21875" customWidth="1"/>
    <col min="4614" max="4614" width="6.88671875" customWidth="1"/>
    <col min="4615" max="4615" width="8.21875" bestFit="1" customWidth="1"/>
    <col min="4616" max="4644" width="11.44140625" customWidth="1"/>
    <col min="4865" max="4865" width="4.109375" customWidth="1"/>
    <col min="4866" max="4867" width="6.88671875" customWidth="1"/>
    <col min="4868" max="4868" width="36.88671875" customWidth="1"/>
    <col min="4869" max="4869" width="39.21875" customWidth="1"/>
    <col min="4870" max="4870" width="6.88671875" customWidth="1"/>
    <col min="4871" max="4871" width="8.21875" bestFit="1" customWidth="1"/>
    <col min="4872" max="4900" width="11.44140625" customWidth="1"/>
    <col min="5121" max="5121" width="4.109375" customWidth="1"/>
    <col min="5122" max="5123" width="6.88671875" customWidth="1"/>
    <col min="5124" max="5124" width="36.88671875" customWidth="1"/>
    <col min="5125" max="5125" width="39.21875" customWidth="1"/>
    <col min="5126" max="5126" width="6.88671875" customWidth="1"/>
    <col min="5127" max="5127" width="8.21875" bestFit="1" customWidth="1"/>
    <col min="5128" max="5156" width="11.44140625" customWidth="1"/>
    <col min="5377" max="5377" width="4.109375" customWidth="1"/>
    <col min="5378" max="5379" width="6.88671875" customWidth="1"/>
    <col min="5380" max="5380" width="36.88671875" customWidth="1"/>
    <col min="5381" max="5381" width="39.21875" customWidth="1"/>
    <col min="5382" max="5382" width="6.88671875" customWidth="1"/>
    <col min="5383" max="5383" width="8.21875" bestFit="1" customWidth="1"/>
    <col min="5384" max="5412" width="11.44140625" customWidth="1"/>
    <col min="5633" max="5633" width="4.109375" customWidth="1"/>
    <col min="5634" max="5635" width="6.88671875" customWidth="1"/>
    <col min="5636" max="5636" width="36.88671875" customWidth="1"/>
    <col min="5637" max="5637" width="39.21875" customWidth="1"/>
    <col min="5638" max="5638" width="6.88671875" customWidth="1"/>
    <col min="5639" max="5639" width="8.21875" bestFit="1" customWidth="1"/>
    <col min="5640" max="5668" width="11.44140625" customWidth="1"/>
    <col min="5889" max="5889" width="4.109375" customWidth="1"/>
    <col min="5890" max="5891" width="6.88671875" customWidth="1"/>
    <col min="5892" max="5892" width="36.88671875" customWidth="1"/>
    <col min="5893" max="5893" width="39.21875" customWidth="1"/>
    <col min="5894" max="5894" width="6.88671875" customWidth="1"/>
    <col min="5895" max="5895" width="8.21875" bestFit="1" customWidth="1"/>
    <col min="5896" max="5924" width="11.44140625" customWidth="1"/>
    <col min="6145" max="6145" width="4.109375" customWidth="1"/>
    <col min="6146" max="6147" width="6.88671875" customWidth="1"/>
    <col min="6148" max="6148" width="36.88671875" customWidth="1"/>
    <col min="6149" max="6149" width="39.21875" customWidth="1"/>
    <col min="6150" max="6150" width="6.88671875" customWidth="1"/>
    <col min="6151" max="6151" width="8.21875" bestFit="1" customWidth="1"/>
    <col min="6152" max="6180" width="11.44140625" customWidth="1"/>
    <col min="6401" max="6401" width="4.109375" customWidth="1"/>
    <col min="6402" max="6403" width="6.88671875" customWidth="1"/>
    <col min="6404" max="6404" width="36.88671875" customWidth="1"/>
    <col min="6405" max="6405" width="39.21875" customWidth="1"/>
    <col min="6406" max="6406" width="6.88671875" customWidth="1"/>
    <col min="6407" max="6407" width="8.21875" bestFit="1" customWidth="1"/>
    <col min="6408" max="6436" width="11.44140625" customWidth="1"/>
    <col min="6657" max="6657" width="4.109375" customWidth="1"/>
    <col min="6658" max="6659" width="6.88671875" customWidth="1"/>
    <col min="6660" max="6660" width="36.88671875" customWidth="1"/>
    <col min="6661" max="6661" width="39.21875" customWidth="1"/>
    <col min="6662" max="6662" width="6.88671875" customWidth="1"/>
    <col min="6663" max="6663" width="8.21875" bestFit="1" customWidth="1"/>
    <col min="6664" max="6692" width="11.44140625" customWidth="1"/>
    <col min="6913" max="6913" width="4.109375" customWidth="1"/>
    <col min="6914" max="6915" width="6.88671875" customWidth="1"/>
    <col min="6916" max="6916" width="36.88671875" customWidth="1"/>
    <col min="6917" max="6917" width="39.21875" customWidth="1"/>
    <col min="6918" max="6918" width="6.88671875" customWidth="1"/>
    <col min="6919" max="6919" width="8.21875" bestFit="1" customWidth="1"/>
    <col min="6920" max="6948" width="11.44140625" customWidth="1"/>
    <col min="7169" max="7169" width="4.109375" customWidth="1"/>
    <col min="7170" max="7171" width="6.88671875" customWidth="1"/>
    <col min="7172" max="7172" width="36.88671875" customWidth="1"/>
    <col min="7173" max="7173" width="39.21875" customWidth="1"/>
    <col min="7174" max="7174" width="6.88671875" customWidth="1"/>
    <col min="7175" max="7175" width="8.21875" bestFit="1" customWidth="1"/>
    <col min="7176" max="7204" width="11.44140625" customWidth="1"/>
    <col min="7425" max="7425" width="4.109375" customWidth="1"/>
    <col min="7426" max="7427" width="6.88671875" customWidth="1"/>
    <col min="7428" max="7428" width="36.88671875" customWidth="1"/>
    <col min="7429" max="7429" width="39.21875" customWidth="1"/>
    <col min="7430" max="7430" width="6.88671875" customWidth="1"/>
    <col min="7431" max="7431" width="8.21875" bestFit="1" customWidth="1"/>
    <col min="7432" max="7460" width="11.44140625" customWidth="1"/>
    <col min="7681" max="7681" width="4.109375" customWidth="1"/>
    <col min="7682" max="7683" width="6.88671875" customWidth="1"/>
    <col min="7684" max="7684" width="36.88671875" customWidth="1"/>
    <col min="7685" max="7685" width="39.21875" customWidth="1"/>
    <col min="7686" max="7686" width="6.88671875" customWidth="1"/>
    <col min="7687" max="7687" width="8.21875" bestFit="1" customWidth="1"/>
    <col min="7688" max="7716" width="11.44140625" customWidth="1"/>
    <col min="7937" max="7937" width="4.109375" customWidth="1"/>
    <col min="7938" max="7939" width="6.88671875" customWidth="1"/>
    <col min="7940" max="7940" width="36.88671875" customWidth="1"/>
    <col min="7941" max="7941" width="39.21875" customWidth="1"/>
    <col min="7942" max="7942" width="6.88671875" customWidth="1"/>
    <col min="7943" max="7943" width="8.21875" bestFit="1" customWidth="1"/>
    <col min="7944" max="7972" width="11.44140625" customWidth="1"/>
    <col min="8193" max="8193" width="4.109375" customWidth="1"/>
    <col min="8194" max="8195" width="6.88671875" customWidth="1"/>
    <col min="8196" max="8196" width="36.88671875" customWidth="1"/>
    <col min="8197" max="8197" width="39.21875" customWidth="1"/>
    <col min="8198" max="8198" width="6.88671875" customWidth="1"/>
    <col min="8199" max="8199" width="8.21875" bestFit="1" customWidth="1"/>
    <col min="8200" max="8228" width="11.44140625" customWidth="1"/>
    <col min="8449" max="8449" width="4.109375" customWidth="1"/>
    <col min="8450" max="8451" width="6.88671875" customWidth="1"/>
    <col min="8452" max="8452" width="36.88671875" customWidth="1"/>
    <col min="8453" max="8453" width="39.21875" customWidth="1"/>
    <col min="8454" max="8454" width="6.88671875" customWidth="1"/>
    <col min="8455" max="8455" width="8.21875" bestFit="1" customWidth="1"/>
    <col min="8456" max="8484" width="11.44140625" customWidth="1"/>
    <col min="8705" max="8705" width="4.109375" customWidth="1"/>
    <col min="8706" max="8707" width="6.88671875" customWidth="1"/>
    <col min="8708" max="8708" width="36.88671875" customWidth="1"/>
    <col min="8709" max="8709" width="39.21875" customWidth="1"/>
    <col min="8710" max="8710" width="6.88671875" customWidth="1"/>
    <col min="8711" max="8711" width="8.21875" bestFit="1" customWidth="1"/>
    <col min="8712" max="8740" width="11.44140625" customWidth="1"/>
    <col min="8961" max="8961" width="4.109375" customWidth="1"/>
    <col min="8962" max="8963" width="6.88671875" customWidth="1"/>
    <col min="8964" max="8964" width="36.88671875" customWidth="1"/>
    <col min="8965" max="8965" width="39.21875" customWidth="1"/>
    <col min="8966" max="8966" width="6.88671875" customWidth="1"/>
    <col min="8967" max="8967" width="8.21875" bestFit="1" customWidth="1"/>
    <col min="8968" max="8996" width="11.44140625" customWidth="1"/>
    <col min="9217" max="9217" width="4.109375" customWidth="1"/>
    <col min="9218" max="9219" width="6.88671875" customWidth="1"/>
    <col min="9220" max="9220" width="36.88671875" customWidth="1"/>
    <col min="9221" max="9221" width="39.21875" customWidth="1"/>
    <col min="9222" max="9222" width="6.88671875" customWidth="1"/>
    <col min="9223" max="9223" width="8.21875" bestFit="1" customWidth="1"/>
    <col min="9224" max="9252" width="11.44140625" customWidth="1"/>
    <col min="9473" max="9473" width="4.109375" customWidth="1"/>
    <col min="9474" max="9475" width="6.88671875" customWidth="1"/>
    <col min="9476" max="9476" width="36.88671875" customWidth="1"/>
    <col min="9477" max="9477" width="39.21875" customWidth="1"/>
    <col min="9478" max="9478" width="6.88671875" customWidth="1"/>
    <col min="9479" max="9479" width="8.21875" bestFit="1" customWidth="1"/>
    <col min="9480" max="9508" width="11.44140625" customWidth="1"/>
    <col min="9729" max="9729" width="4.109375" customWidth="1"/>
    <col min="9730" max="9731" width="6.88671875" customWidth="1"/>
    <col min="9732" max="9732" width="36.88671875" customWidth="1"/>
    <col min="9733" max="9733" width="39.21875" customWidth="1"/>
    <col min="9734" max="9734" width="6.88671875" customWidth="1"/>
    <col min="9735" max="9735" width="8.21875" bestFit="1" customWidth="1"/>
    <col min="9736" max="9764" width="11.44140625" customWidth="1"/>
    <col min="9985" max="9985" width="4.109375" customWidth="1"/>
    <col min="9986" max="9987" width="6.88671875" customWidth="1"/>
    <col min="9988" max="9988" width="36.88671875" customWidth="1"/>
    <col min="9989" max="9989" width="39.21875" customWidth="1"/>
    <col min="9990" max="9990" width="6.88671875" customWidth="1"/>
    <col min="9991" max="9991" width="8.21875" bestFit="1" customWidth="1"/>
    <col min="9992" max="10020" width="11.44140625" customWidth="1"/>
    <col min="10241" max="10241" width="4.109375" customWidth="1"/>
    <col min="10242" max="10243" width="6.88671875" customWidth="1"/>
    <col min="10244" max="10244" width="36.88671875" customWidth="1"/>
    <col min="10245" max="10245" width="39.21875" customWidth="1"/>
    <col min="10246" max="10246" width="6.88671875" customWidth="1"/>
    <col min="10247" max="10247" width="8.21875" bestFit="1" customWidth="1"/>
    <col min="10248" max="10276" width="11.44140625" customWidth="1"/>
    <col min="10497" max="10497" width="4.109375" customWidth="1"/>
    <col min="10498" max="10499" width="6.88671875" customWidth="1"/>
    <col min="10500" max="10500" width="36.88671875" customWidth="1"/>
    <col min="10501" max="10501" width="39.21875" customWidth="1"/>
    <col min="10502" max="10502" width="6.88671875" customWidth="1"/>
    <col min="10503" max="10503" width="8.21875" bestFit="1" customWidth="1"/>
    <col min="10504" max="10532" width="11.44140625" customWidth="1"/>
    <col min="10753" max="10753" width="4.109375" customWidth="1"/>
    <col min="10754" max="10755" width="6.88671875" customWidth="1"/>
    <col min="10756" max="10756" width="36.88671875" customWidth="1"/>
    <col min="10757" max="10757" width="39.21875" customWidth="1"/>
    <col min="10758" max="10758" width="6.88671875" customWidth="1"/>
    <col min="10759" max="10759" width="8.21875" bestFit="1" customWidth="1"/>
    <col min="10760" max="10788" width="11.44140625" customWidth="1"/>
    <col min="11009" max="11009" width="4.109375" customWidth="1"/>
    <col min="11010" max="11011" width="6.88671875" customWidth="1"/>
    <col min="11012" max="11012" width="36.88671875" customWidth="1"/>
    <col min="11013" max="11013" width="39.21875" customWidth="1"/>
    <col min="11014" max="11014" width="6.88671875" customWidth="1"/>
    <col min="11015" max="11015" width="8.21875" bestFit="1" customWidth="1"/>
    <col min="11016" max="11044" width="11.44140625" customWidth="1"/>
    <col min="11265" max="11265" width="4.109375" customWidth="1"/>
    <col min="11266" max="11267" width="6.88671875" customWidth="1"/>
    <col min="11268" max="11268" width="36.88671875" customWidth="1"/>
    <col min="11269" max="11269" width="39.21875" customWidth="1"/>
    <col min="11270" max="11270" width="6.88671875" customWidth="1"/>
    <col min="11271" max="11271" width="8.21875" bestFit="1" customWidth="1"/>
    <col min="11272" max="11300" width="11.44140625" customWidth="1"/>
    <col min="11521" max="11521" width="4.109375" customWidth="1"/>
    <col min="11522" max="11523" width="6.88671875" customWidth="1"/>
    <col min="11524" max="11524" width="36.88671875" customWidth="1"/>
    <col min="11525" max="11525" width="39.21875" customWidth="1"/>
    <col min="11526" max="11526" width="6.88671875" customWidth="1"/>
    <col min="11527" max="11527" width="8.21875" bestFit="1" customWidth="1"/>
    <col min="11528" max="11556" width="11.44140625" customWidth="1"/>
    <col min="11777" max="11777" width="4.109375" customWidth="1"/>
    <col min="11778" max="11779" width="6.88671875" customWidth="1"/>
    <col min="11780" max="11780" width="36.88671875" customWidth="1"/>
    <col min="11781" max="11781" width="39.21875" customWidth="1"/>
    <col min="11782" max="11782" width="6.88671875" customWidth="1"/>
    <col min="11783" max="11783" width="8.21875" bestFit="1" customWidth="1"/>
    <col min="11784" max="11812" width="11.44140625" customWidth="1"/>
    <col min="12033" max="12033" width="4.109375" customWidth="1"/>
    <col min="12034" max="12035" width="6.88671875" customWidth="1"/>
    <col min="12036" max="12036" width="36.88671875" customWidth="1"/>
    <col min="12037" max="12037" width="39.21875" customWidth="1"/>
    <col min="12038" max="12038" width="6.88671875" customWidth="1"/>
    <col min="12039" max="12039" width="8.21875" bestFit="1" customWidth="1"/>
    <col min="12040" max="12068" width="11.44140625" customWidth="1"/>
    <col min="12289" max="12289" width="4.109375" customWidth="1"/>
    <col min="12290" max="12291" width="6.88671875" customWidth="1"/>
    <col min="12292" max="12292" width="36.88671875" customWidth="1"/>
    <col min="12293" max="12293" width="39.21875" customWidth="1"/>
    <col min="12294" max="12294" width="6.88671875" customWidth="1"/>
    <col min="12295" max="12295" width="8.21875" bestFit="1" customWidth="1"/>
    <col min="12296" max="12324" width="11.44140625" customWidth="1"/>
    <col min="12545" max="12545" width="4.109375" customWidth="1"/>
    <col min="12546" max="12547" width="6.88671875" customWidth="1"/>
    <col min="12548" max="12548" width="36.88671875" customWidth="1"/>
    <col min="12549" max="12549" width="39.21875" customWidth="1"/>
    <col min="12550" max="12550" width="6.88671875" customWidth="1"/>
    <col min="12551" max="12551" width="8.21875" bestFit="1" customWidth="1"/>
    <col min="12552" max="12580" width="11.44140625" customWidth="1"/>
    <col min="12801" max="12801" width="4.109375" customWidth="1"/>
    <col min="12802" max="12803" width="6.88671875" customWidth="1"/>
    <col min="12804" max="12804" width="36.88671875" customWidth="1"/>
    <col min="12805" max="12805" width="39.21875" customWidth="1"/>
    <col min="12806" max="12806" width="6.88671875" customWidth="1"/>
    <col min="12807" max="12807" width="8.21875" bestFit="1" customWidth="1"/>
    <col min="12808" max="12836" width="11.44140625" customWidth="1"/>
    <col min="13057" max="13057" width="4.109375" customWidth="1"/>
    <col min="13058" max="13059" width="6.88671875" customWidth="1"/>
    <col min="13060" max="13060" width="36.88671875" customWidth="1"/>
    <col min="13061" max="13061" width="39.21875" customWidth="1"/>
    <col min="13062" max="13062" width="6.88671875" customWidth="1"/>
    <col min="13063" max="13063" width="8.21875" bestFit="1" customWidth="1"/>
    <col min="13064" max="13092" width="11.44140625" customWidth="1"/>
    <col min="13313" max="13313" width="4.109375" customWidth="1"/>
    <col min="13314" max="13315" width="6.88671875" customWidth="1"/>
    <col min="13316" max="13316" width="36.88671875" customWidth="1"/>
    <col min="13317" max="13317" width="39.21875" customWidth="1"/>
    <col min="13318" max="13318" width="6.88671875" customWidth="1"/>
    <col min="13319" max="13319" width="8.21875" bestFit="1" customWidth="1"/>
    <col min="13320" max="13348" width="11.44140625" customWidth="1"/>
    <col min="13569" max="13569" width="4.109375" customWidth="1"/>
    <col min="13570" max="13571" width="6.88671875" customWidth="1"/>
    <col min="13572" max="13572" width="36.88671875" customWidth="1"/>
    <col min="13573" max="13573" width="39.21875" customWidth="1"/>
    <col min="13574" max="13574" width="6.88671875" customWidth="1"/>
    <col min="13575" max="13575" width="8.21875" bestFit="1" customWidth="1"/>
    <col min="13576" max="13604" width="11.44140625" customWidth="1"/>
    <col min="13825" max="13825" width="4.109375" customWidth="1"/>
    <col min="13826" max="13827" width="6.88671875" customWidth="1"/>
    <col min="13828" max="13828" width="36.88671875" customWidth="1"/>
    <col min="13829" max="13829" width="39.21875" customWidth="1"/>
    <col min="13830" max="13830" width="6.88671875" customWidth="1"/>
    <col min="13831" max="13831" width="8.21875" bestFit="1" customWidth="1"/>
    <col min="13832" max="13860" width="11.44140625" customWidth="1"/>
    <col min="14081" max="14081" width="4.109375" customWidth="1"/>
    <col min="14082" max="14083" width="6.88671875" customWidth="1"/>
    <col min="14084" max="14084" width="36.88671875" customWidth="1"/>
    <col min="14085" max="14085" width="39.21875" customWidth="1"/>
    <col min="14086" max="14086" width="6.88671875" customWidth="1"/>
    <col min="14087" max="14087" width="8.21875" bestFit="1" customWidth="1"/>
    <col min="14088" max="14116" width="11.44140625" customWidth="1"/>
    <col min="14337" max="14337" width="4.109375" customWidth="1"/>
    <col min="14338" max="14339" width="6.88671875" customWidth="1"/>
    <col min="14340" max="14340" width="36.88671875" customWidth="1"/>
    <col min="14341" max="14341" width="39.21875" customWidth="1"/>
    <col min="14342" max="14342" width="6.88671875" customWidth="1"/>
    <col min="14343" max="14343" width="8.21875" bestFit="1" customWidth="1"/>
    <col min="14344" max="14372" width="11.44140625" customWidth="1"/>
    <col min="14593" max="14593" width="4.109375" customWidth="1"/>
    <col min="14594" max="14595" width="6.88671875" customWidth="1"/>
    <col min="14596" max="14596" width="36.88671875" customWidth="1"/>
    <col min="14597" max="14597" width="39.21875" customWidth="1"/>
    <col min="14598" max="14598" width="6.88671875" customWidth="1"/>
    <col min="14599" max="14599" width="8.21875" bestFit="1" customWidth="1"/>
    <col min="14600" max="14628" width="11.44140625" customWidth="1"/>
    <col min="14849" max="14849" width="4.109375" customWidth="1"/>
    <col min="14850" max="14851" width="6.88671875" customWidth="1"/>
    <col min="14852" max="14852" width="36.88671875" customWidth="1"/>
    <col min="14853" max="14853" width="39.21875" customWidth="1"/>
    <col min="14854" max="14854" width="6.88671875" customWidth="1"/>
    <col min="14855" max="14855" width="8.21875" bestFit="1" customWidth="1"/>
    <col min="14856" max="14884" width="11.44140625" customWidth="1"/>
    <col min="15105" max="15105" width="4.109375" customWidth="1"/>
    <col min="15106" max="15107" width="6.88671875" customWidth="1"/>
    <col min="15108" max="15108" width="36.88671875" customWidth="1"/>
    <col min="15109" max="15109" width="39.21875" customWidth="1"/>
    <col min="15110" max="15110" width="6.88671875" customWidth="1"/>
    <col min="15111" max="15111" width="8.21875" bestFit="1" customWidth="1"/>
    <col min="15112" max="15140" width="11.44140625" customWidth="1"/>
    <col min="15361" max="15361" width="4.109375" customWidth="1"/>
    <col min="15362" max="15363" width="6.88671875" customWidth="1"/>
    <col min="15364" max="15364" width="36.88671875" customWidth="1"/>
    <col min="15365" max="15365" width="39.21875" customWidth="1"/>
    <col min="15366" max="15366" width="6.88671875" customWidth="1"/>
    <col min="15367" max="15367" width="8.21875" bestFit="1" customWidth="1"/>
    <col min="15368" max="15396" width="11.44140625" customWidth="1"/>
    <col min="15617" max="15617" width="4.109375" customWidth="1"/>
    <col min="15618" max="15619" width="6.88671875" customWidth="1"/>
    <col min="15620" max="15620" width="36.88671875" customWidth="1"/>
    <col min="15621" max="15621" width="39.21875" customWidth="1"/>
    <col min="15622" max="15622" width="6.88671875" customWidth="1"/>
    <col min="15623" max="15623" width="8.21875" bestFit="1" customWidth="1"/>
    <col min="15624" max="15652" width="11.44140625" customWidth="1"/>
    <col min="15873" max="15873" width="4.109375" customWidth="1"/>
    <col min="15874" max="15875" width="6.88671875" customWidth="1"/>
    <col min="15876" max="15876" width="36.88671875" customWidth="1"/>
    <col min="15877" max="15877" width="39.21875" customWidth="1"/>
    <col min="15878" max="15878" width="6.88671875" customWidth="1"/>
    <col min="15879" max="15879" width="8.21875" bestFit="1" customWidth="1"/>
    <col min="15880" max="15908" width="11.44140625" customWidth="1"/>
    <col min="16129" max="16129" width="4.109375" customWidth="1"/>
    <col min="16130" max="16131" width="6.88671875" customWidth="1"/>
    <col min="16132" max="16132" width="36.88671875" customWidth="1"/>
    <col min="16133" max="16133" width="39.21875" customWidth="1"/>
    <col min="16134" max="16134" width="6.88671875" customWidth="1"/>
    <col min="16135" max="16135" width="8.21875" bestFit="1" customWidth="1"/>
    <col min="16136" max="16164" width="11.44140625" customWidth="1"/>
  </cols>
  <sheetData>
    <row r="1" spans="1:36" ht="18.75" thickBot="1" x14ac:dyDescent="0.25">
      <c r="A1" s="159"/>
      <c r="B1" s="151"/>
      <c r="C1" s="152" t="s">
        <v>633</v>
      </c>
      <c r="D1" s="153"/>
      <c r="E1" s="313"/>
      <c r="F1" s="155"/>
      <c r="G1" s="155"/>
      <c r="H1" s="155"/>
      <c r="I1" s="155"/>
      <c r="J1" s="156"/>
      <c r="K1" s="156"/>
      <c r="L1" s="257"/>
      <c r="M1" s="156"/>
      <c r="N1" s="156"/>
      <c r="O1" s="156"/>
      <c r="P1" s="157"/>
      <c r="Q1" s="157"/>
      <c r="R1" s="157"/>
      <c r="S1" s="157"/>
      <c r="T1" s="157"/>
      <c r="U1" s="157"/>
      <c r="V1" s="157"/>
      <c r="W1" s="157"/>
      <c r="X1" s="157"/>
      <c r="Y1" s="157"/>
      <c r="Z1" s="157"/>
      <c r="AA1" s="157"/>
      <c r="AB1" s="157"/>
      <c r="AC1" s="157"/>
      <c r="AD1" s="157"/>
      <c r="AE1" s="157"/>
      <c r="AF1" s="157"/>
      <c r="AG1" s="157"/>
      <c r="AH1" s="159"/>
      <c r="AI1" s="157"/>
      <c r="AJ1" s="157"/>
    </row>
    <row r="2" spans="1:36" ht="32.25" thickBot="1" x14ac:dyDescent="0.25">
      <c r="A2" s="161"/>
      <c r="B2" s="161"/>
      <c r="C2" s="136" t="s">
        <v>576</v>
      </c>
      <c r="D2" s="137" t="s">
        <v>117</v>
      </c>
      <c r="E2" s="314" t="s">
        <v>634</v>
      </c>
      <c r="F2" s="137" t="s">
        <v>118</v>
      </c>
      <c r="G2" s="137" t="s">
        <v>168</v>
      </c>
      <c r="H2" s="315" t="str">
        <f>'TITLE PAGE'!D14</f>
        <v>2015-16</v>
      </c>
      <c r="I2" s="165" t="str">
        <f>'WRZ summary'!E5</f>
        <v>For info 2017-18</v>
      </c>
      <c r="J2" s="165" t="str">
        <f>'WRZ summary'!F5</f>
        <v>For info 2018-19</v>
      </c>
      <c r="K2" s="165" t="str">
        <f>'WRZ summary'!G5</f>
        <v>For info 2019-20</v>
      </c>
      <c r="L2" s="316" t="str">
        <f>'WRZ summary'!H5</f>
        <v>2020-21</v>
      </c>
      <c r="M2" s="316" t="str">
        <f>'WRZ summary'!I5</f>
        <v>2021-22</v>
      </c>
      <c r="N2" s="316" t="str">
        <f>'WRZ summary'!J5</f>
        <v>2022-23</v>
      </c>
      <c r="O2" s="316" t="str">
        <f>'WRZ summary'!K5</f>
        <v>2023-24</v>
      </c>
      <c r="P2" s="316" t="str">
        <f>'WRZ summary'!L5</f>
        <v>2024-25</v>
      </c>
      <c r="Q2" s="316" t="str">
        <f>'WRZ summary'!M5</f>
        <v>2025-26</v>
      </c>
      <c r="R2" s="316" t="str">
        <f>'WRZ summary'!N5</f>
        <v>2026-27</v>
      </c>
      <c r="S2" s="316" t="str">
        <f>'WRZ summary'!O5</f>
        <v>2027-28</v>
      </c>
      <c r="T2" s="316" t="str">
        <f>'WRZ summary'!P5</f>
        <v>2028-29</v>
      </c>
      <c r="U2" s="316" t="str">
        <f>'WRZ summary'!Q5</f>
        <v>2029-2030</v>
      </c>
      <c r="V2" s="316" t="str">
        <f>'WRZ summary'!R5</f>
        <v>2030-2031</v>
      </c>
      <c r="W2" s="316" t="str">
        <f>'WRZ summary'!S5</f>
        <v>2031-2032</v>
      </c>
      <c r="X2" s="316" t="str">
        <f>'WRZ summary'!T5</f>
        <v>2032-33</v>
      </c>
      <c r="Y2" s="316" t="str">
        <f>'WRZ summary'!U5</f>
        <v>2033-34</v>
      </c>
      <c r="Z2" s="316" t="str">
        <f>'WRZ summary'!V5</f>
        <v>2034-35</v>
      </c>
      <c r="AA2" s="316" t="str">
        <f>'WRZ summary'!W5</f>
        <v>2035-36</v>
      </c>
      <c r="AB2" s="316" t="str">
        <f>'WRZ summary'!X5</f>
        <v>2036-37</v>
      </c>
      <c r="AC2" s="316" t="str">
        <f>'WRZ summary'!Y5</f>
        <v>2037-38</v>
      </c>
      <c r="AD2" s="316" t="str">
        <f>'WRZ summary'!Z5</f>
        <v>2038-39</v>
      </c>
      <c r="AE2" s="316" t="str">
        <f>'WRZ summary'!AA5</f>
        <v>2039-40</v>
      </c>
      <c r="AF2" s="316" t="str">
        <f>'WRZ summary'!AB5</f>
        <v>2040-41</v>
      </c>
      <c r="AG2" s="316" t="str">
        <f>'WRZ summary'!AC5</f>
        <v>2041-42</v>
      </c>
      <c r="AH2" s="316" t="str">
        <f>'WRZ summary'!AD5</f>
        <v>2042-43</v>
      </c>
      <c r="AI2" s="316" t="str">
        <f>'WRZ summary'!AE5</f>
        <v>2043-44</v>
      </c>
      <c r="AJ2" s="168" t="str">
        <f>'WRZ summary'!AF5</f>
        <v>2044-45</v>
      </c>
    </row>
    <row r="3" spans="1:36" x14ac:dyDescent="0.2">
      <c r="A3" s="317"/>
      <c r="B3" s="923" t="s">
        <v>169</v>
      </c>
      <c r="C3" s="262" t="s">
        <v>635</v>
      </c>
      <c r="D3" s="401" t="s">
        <v>636</v>
      </c>
      <c r="E3" s="266" t="s">
        <v>637</v>
      </c>
      <c r="F3" s="324" t="s">
        <v>75</v>
      </c>
      <c r="G3" s="361">
        <v>2</v>
      </c>
      <c r="H3" s="352">
        <f>'3. BL Demand'!H3+SUM('6. Preferred (Scenario Yr)'!H45)</f>
        <v>1.5</v>
      </c>
      <c r="I3" s="362">
        <f>'3. BL Demand'!I3+SUM('6. Preferred (Scenario Yr)'!I45)</f>
        <v>1.5</v>
      </c>
      <c r="J3" s="362">
        <f>'3. BL Demand'!J3+SUM('6. Preferred (Scenario Yr)'!J45)</f>
        <v>1.5</v>
      </c>
      <c r="K3" s="362">
        <f>'3. BL Demand'!K3+SUM('6. Preferred (Scenario Yr)'!K45)</f>
        <v>1.49</v>
      </c>
      <c r="L3" s="356">
        <f>'3. BL Demand'!L3+SUM('6. Preferred (Scenario Yr)'!L45)</f>
        <v>1.49</v>
      </c>
      <c r="M3" s="356">
        <f>'3. BL Demand'!M3+SUM('6. Preferred (Scenario Yr)'!M45)</f>
        <v>1.48</v>
      </c>
      <c r="N3" s="356">
        <f>'3. BL Demand'!N3+SUM('6. Preferred (Scenario Yr)'!N45)</f>
        <v>1.48</v>
      </c>
      <c r="O3" s="356">
        <f>'3. BL Demand'!O3+SUM('6. Preferred (Scenario Yr)'!O45)</f>
        <v>1.47</v>
      </c>
      <c r="P3" s="356">
        <f>'3. BL Demand'!P3+SUM('6. Preferred (Scenario Yr)'!P45)</f>
        <v>1.47</v>
      </c>
      <c r="Q3" s="356">
        <f>'3. BL Demand'!Q3+SUM('6. Preferred (Scenario Yr)'!Q45)</f>
        <v>1.47</v>
      </c>
      <c r="R3" s="356">
        <f>'3. BL Demand'!R3+SUM('6. Preferred (Scenario Yr)'!R45)</f>
        <v>1.46</v>
      </c>
      <c r="S3" s="356">
        <f>'3. BL Demand'!S3+SUM('6. Preferred (Scenario Yr)'!S45)</f>
        <v>1.46</v>
      </c>
      <c r="T3" s="356">
        <f>'3. BL Demand'!T3+SUM('6. Preferred (Scenario Yr)'!T45)</f>
        <v>1.45</v>
      </c>
      <c r="U3" s="356">
        <f>'3. BL Demand'!U3+SUM('6. Preferred (Scenario Yr)'!U45)</f>
        <v>1.45</v>
      </c>
      <c r="V3" s="356">
        <f>'3. BL Demand'!V3+SUM('6. Preferred (Scenario Yr)'!V45)</f>
        <v>1.45</v>
      </c>
      <c r="W3" s="356">
        <f>'3. BL Demand'!W3+SUM('6. Preferred (Scenario Yr)'!W45)</f>
        <v>1.44</v>
      </c>
      <c r="X3" s="356">
        <f>'3. BL Demand'!X3+SUM('6. Preferred (Scenario Yr)'!X45)</f>
        <v>1.44</v>
      </c>
      <c r="Y3" s="356">
        <f>'3. BL Demand'!Y3+SUM('6. Preferred (Scenario Yr)'!Y45)</f>
        <v>1.44</v>
      </c>
      <c r="Z3" s="356">
        <f>'3. BL Demand'!Z3+SUM('6. Preferred (Scenario Yr)'!Z45)</f>
        <v>1.43</v>
      </c>
      <c r="AA3" s="356">
        <f>'3. BL Demand'!AA3+SUM('6. Preferred (Scenario Yr)'!AA45)</f>
        <v>1.43</v>
      </c>
      <c r="AB3" s="356">
        <f>'3. BL Demand'!AB3+SUM('6. Preferred (Scenario Yr)'!AB45)</f>
        <v>1.43</v>
      </c>
      <c r="AC3" s="356">
        <f>'3. BL Demand'!AC3+SUM('6. Preferred (Scenario Yr)'!AC45)</f>
        <v>1.43</v>
      </c>
      <c r="AD3" s="356">
        <f>'3. BL Demand'!AD3+SUM('6. Preferred (Scenario Yr)'!AD45)</f>
        <v>1.42</v>
      </c>
      <c r="AE3" s="356">
        <f>'3. BL Demand'!AE3+SUM('6. Preferred (Scenario Yr)'!AE45)</f>
        <v>1.42</v>
      </c>
      <c r="AF3" s="356">
        <f>'3. BL Demand'!AF3+SUM('6. Preferred (Scenario Yr)'!AF45)</f>
        <v>1.42</v>
      </c>
      <c r="AG3" s="356">
        <f>'3. BL Demand'!AG3+SUM('6. Preferred (Scenario Yr)'!AG45)</f>
        <v>1.41</v>
      </c>
      <c r="AH3" s="356">
        <f>'3. BL Demand'!AH3+SUM('6. Preferred (Scenario Yr)'!AH45)</f>
        <v>1.41</v>
      </c>
      <c r="AI3" s="356">
        <f>'3. BL Demand'!AI3+SUM('6. Preferred (Scenario Yr)'!AI45)</f>
        <v>1.41</v>
      </c>
      <c r="AJ3" s="372">
        <f>'3. BL Demand'!AJ3+SUM('6. Preferred (Scenario Yr)'!AJ45)</f>
        <v>1.41</v>
      </c>
    </row>
    <row r="4" spans="1:36" x14ac:dyDescent="0.2">
      <c r="A4" s="317"/>
      <c r="B4" s="924"/>
      <c r="C4" s="265" t="s">
        <v>638</v>
      </c>
      <c r="D4" s="359" t="s">
        <v>639</v>
      </c>
      <c r="E4" s="266" t="s">
        <v>637</v>
      </c>
      <c r="F4" s="361" t="s">
        <v>75</v>
      </c>
      <c r="G4" s="361">
        <v>2</v>
      </c>
      <c r="H4" s="355">
        <f>'3. BL Demand'!H4+'6. Preferred (Scenario Yr)'!H48</f>
        <v>0.04</v>
      </c>
      <c r="I4" s="362">
        <f>'3. BL Demand'!I4+'6. Preferred (Scenario Yr)'!I48</f>
        <v>0.04</v>
      </c>
      <c r="J4" s="362">
        <f>'3. BL Demand'!J4+'6. Preferred (Scenario Yr)'!J48</f>
        <v>0.04</v>
      </c>
      <c r="K4" s="362">
        <f>'3. BL Demand'!K4+'6. Preferred (Scenario Yr)'!K48</f>
        <v>0.03</v>
      </c>
      <c r="L4" s="356">
        <f>'3. BL Demand'!L4+'6. Preferred (Scenario Yr)'!L48</f>
        <v>0.03</v>
      </c>
      <c r="M4" s="356">
        <f>'3. BL Demand'!M4+'6. Preferred (Scenario Yr)'!M48</f>
        <v>0.03</v>
      </c>
      <c r="N4" s="356">
        <f>'3. BL Demand'!N4+'6. Preferred (Scenario Yr)'!N48</f>
        <v>0.03</v>
      </c>
      <c r="O4" s="356">
        <f>'3. BL Demand'!O4+'6. Preferred (Scenario Yr)'!O48</f>
        <v>0.03</v>
      </c>
      <c r="P4" s="356">
        <f>'3. BL Demand'!P4+'6. Preferred (Scenario Yr)'!P48</f>
        <v>0.03</v>
      </c>
      <c r="Q4" s="356">
        <f>'3. BL Demand'!Q4+'6. Preferred (Scenario Yr)'!Q48</f>
        <v>0.03</v>
      </c>
      <c r="R4" s="356">
        <f>'3. BL Demand'!R4+'6. Preferred (Scenario Yr)'!R48</f>
        <v>0.03</v>
      </c>
      <c r="S4" s="356">
        <f>'3. BL Demand'!S4+'6. Preferred (Scenario Yr)'!S48</f>
        <v>0.03</v>
      </c>
      <c r="T4" s="356">
        <f>'3. BL Demand'!T4+'6. Preferred (Scenario Yr)'!T48</f>
        <v>0.03</v>
      </c>
      <c r="U4" s="356">
        <f>'3. BL Demand'!U4+'6. Preferred (Scenario Yr)'!U48</f>
        <v>0.03</v>
      </c>
      <c r="V4" s="356">
        <f>'3. BL Demand'!V4+'6. Preferred (Scenario Yr)'!V48</f>
        <v>0.03</v>
      </c>
      <c r="W4" s="356">
        <f>'3. BL Demand'!W4+'6. Preferred (Scenario Yr)'!W48</f>
        <v>0.03</v>
      </c>
      <c r="X4" s="356">
        <f>'3. BL Demand'!X4+'6. Preferred (Scenario Yr)'!X48</f>
        <v>0.03</v>
      </c>
      <c r="Y4" s="356">
        <f>'3. BL Demand'!Y4+'6. Preferred (Scenario Yr)'!Y48</f>
        <v>0.03</v>
      </c>
      <c r="Z4" s="356">
        <f>'3. BL Demand'!Z4+'6. Preferred (Scenario Yr)'!Z48</f>
        <v>0.03</v>
      </c>
      <c r="AA4" s="356">
        <f>'3. BL Demand'!AA4+'6. Preferred (Scenario Yr)'!AA48</f>
        <v>0.03</v>
      </c>
      <c r="AB4" s="356">
        <f>'3. BL Demand'!AB4+'6. Preferred (Scenario Yr)'!AB48</f>
        <v>0.03</v>
      </c>
      <c r="AC4" s="356">
        <f>'3. BL Demand'!AC4+'6. Preferred (Scenario Yr)'!AC48</f>
        <v>0.03</v>
      </c>
      <c r="AD4" s="356">
        <f>'3. BL Demand'!AD4+'6. Preferred (Scenario Yr)'!AD48</f>
        <v>0.03</v>
      </c>
      <c r="AE4" s="356">
        <f>'3. BL Demand'!AE4+'6. Preferred (Scenario Yr)'!AE48</f>
        <v>0.03</v>
      </c>
      <c r="AF4" s="356">
        <f>'3. BL Demand'!AF4+'6. Preferred (Scenario Yr)'!AF48</f>
        <v>0.03</v>
      </c>
      <c r="AG4" s="356">
        <f>'3. BL Demand'!AG4+'6. Preferred (Scenario Yr)'!AG48</f>
        <v>0.03</v>
      </c>
      <c r="AH4" s="356">
        <f>'3. BL Demand'!AH4+'6. Preferred (Scenario Yr)'!AH48</f>
        <v>0.03</v>
      </c>
      <c r="AI4" s="356">
        <f>'3. BL Demand'!AI4+'6. Preferred (Scenario Yr)'!AI48</f>
        <v>0.03</v>
      </c>
      <c r="AJ4" s="372">
        <f>'3. BL Demand'!AJ4+'6. Preferred (Scenario Yr)'!AJ48</f>
        <v>0.03</v>
      </c>
    </row>
    <row r="5" spans="1:36" x14ac:dyDescent="0.2">
      <c r="A5" s="317"/>
      <c r="B5" s="924"/>
      <c r="C5" s="402" t="s">
        <v>640</v>
      </c>
      <c r="D5" s="359" t="s">
        <v>641</v>
      </c>
      <c r="E5" s="266" t="s">
        <v>637</v>
      </c>
      <c r="F5" s="361" t="s">
        <v>75</v>
      </c>
      <c r="G5" s="361">
        <v>2</v>
      </c>
      <c r="H5" s="355">
        <f>'3. BL Demand'!H5+'6. Preferred (Scenario Yr)'!H51</f>
        <v>1.28</v>
      </c>
      <c r="I5" s="362">
        <f>'3. BL Demand'!I5+'6. Preferred (Scenario Yr)'!I51</f>
        <v>1.4</v>
      </c>
      <c r="J5" s="362">
        <f>'3. BL Demand'!J5+'6. Preferred (Scenario Yr)'!J51</f>
        <v>1.46</v>
      </c>
      <c r="K5" s="362">
        <f>'3. BL Demand'!K5+'6. Preferred (Scenario Yr)'!K51</f>
        <v>1.51</v>
      </c>
      <c r="L5" s="356">
        <f>'3. BL Demand'!L5+'6. Preferred (Scenario Yr)'!L51</f>
        <v>1.57</v>
      </c>
      <c r="M5" s="356">
        <f>'3. BL Demand'!M5+'6. Preferred (Scenario Yr)'!M51</f>
        <v>1.63</v>
      </c>
      <c r="N5" s="356">
        <f>'3. BL Demand'!N5+'6. Preferred (Scenario Yr)'!N51</f>
        <v>1.68</v>
      </c>
      <c r="O5" s="356">
        <f>'3. BL Demand'!O5+'6. Preferred (Scenario Yr)'!O51</f>
        <v>1.73</v>
      </c>
      <c r="P5" s="356">
        <f>'3. BL Demand'!P5+'6. Preferred (Scenario Yr)'!P51</f>
        <v>1.78</v>
      </c>
      <c r="Q5" s="356">
        <f>'3. BL Demand'!Q5+'6. Preferred (Scenario Yr)'!Q51</f>
        <v>1.83</v>
      </c>
      <c r="R5" s="356">
        <f>'3. BL Demand'!R5+'6. Preferred (Scenario Yr)'!R51</f>
        <v>1.87</v>
      </c>
      <c r="S5" s="356">
        <f>'3. BL Demand'!S5+'6. Preferred (Scenario Yr)'!S51</f>
        <v>1.91</v>
      </c>
      <c r="T5" s="356">
        <f>'3. BL Demand'!T5+'6. Preferred (Scenario Yr)'!T51</f>
        <v>1.95</v>
      </c>
      <c r="U5" s="356">
        <f>'3. BL Demand'!U5+'6. Preferred (Scenario Yr)'!U51</f>
        <v>1.99</v>
      </c>
      <c r="V5" s="356">
        <f>'3. BL Demand'!V5+'6. Preferred (Scenario Yr)'!V51</f>
        <v>2.02</v>
      </c>
      <c r="W5" s="356">
        <f>'3. BL Demand'!W5+'6. Preferred (Scenario Yr)'!W51</f>
        <v>2.0499999999999998</v>
      </c>
      <c r="X5" s="356">
        <f>'3. BL Demand'!X5+'6. Preferred (Scenario Yr)'!X51</f>
        <v>2.08</v>
      </c>
      <c r="Y5" s="356">
        <f>'3. BL Demand'!Y5+'6. Preferred (Scenario Yr)'!Y51</f>
        <v>2.11</v>
      </c>
      <c r="Z5" s="356">
        <f>'3. BL Demand'!Z5+'6. Preferred (Scenario Yr)'!Z51</f>
        <v>2.15</v>
      </c>
      <c r="AA5" s="356">
        <f>'3. BL Demand'!AA5+'6. Preferred (Scenario Yr)'!AA51</f>
        <v>2.1800000000000002</v>
      </c>
      <c r="AB5" s="356">
        <f>'3. BL Demand'!AB5+'6. Preferred (Scenario Yr)'!AB51</f>
        <v>2.21</v>
      </c>
      <c r="AC5" s="356">
        <f>'3. BL Demand'!AC5+'6. Preferred (Scenario Yr)'!AC51</f>
        <v>2.2400000000000002</v>
      </c>
      <c r="AD5" s="356">
        <f>'3. BL Demand'!AD5+'6. Preferred (Scenario Yr)'!AD51</f>
        <v>2.2799999999999998</v>
      </c>
      <c r="AE5" s="356">
        <f>'3. BL Demand'!AE5+'6. Preferred (Scenario Yr)'!AE51</f>
        <v>2.31</v>
      </c>
      <c r="AF5" s="356">
        <f>'3. BL Demand'!AF5+'6. Preferred (Scenario Yr)'!AF51</f>
        <v>2.34</v>
      </c>
      <c r="AG5" s="356">
        <f>'3. BL Demand'!AG5+'6. Preferred (Scenario Yr)'!AG51</f>
        <v>2.36</v>
      </c>
      <c r="AH5" s="356">
        <f>'3. BL Demand'!AH5+'6. Preferred (Scenario Yr)'!AH51</f>
        <v>2.39</v>
      </c>
      <c r="AI5" s="356">
        <f>'3. BL Demand'!AI5+'6. Preferred (Scenario Yr)'!AI51</f>
        <v>2.42</v>
      </c>
      <c r="AJ5" s="372">
        <f>'3. BL Demand'!AJ5+'6. Preferred (Scenario Yr)'!AJ51</f>
        <v>2.44</v>
      </c>
    </row>
    <row r="6" spans="1:36" x14ac:dyDescent="0.2">
      <c r="A6" s="317"/>
      <c r="B6" s="924"/>
      <c r="C6" s="265" t="s">
        <v>642</v>
      </c>
      <c r="D6" s="359" t="s">
        <v>643</v>
      </c>
      <c r="E6" s="266" t="s">
        <v>637</v>
      </c>
      <c r="F6" s="361" t="s">
        <v>75</v>
      </c>
      <c r="G6" s="361">
        <v>2</v>
      </c>
      <c r="H6" s="355">
        <f>'3. BL Demand'!H6+'6. Preferred (Scenario Yr)'!H54</f>
        <v>2.62</v>
      </c>
      <c r="I6" s="362">
        <f>'3. BL Demand'!I6+'6. Preferred (Scenario Yr)'!I54</f>
        <v>2.44</v>
      </c>
      <c r="J6" s="362">
        <f>'3. BL Demand'!J6+'6. Preferred (Scenario Yr)'!J54</f>
        <v>2.35</v>
      </c>
      <c r="K6" s="362">
        <f>'3. BL Demand'!K6+'6. Preferred (Scenario Yr)'!K54</f>
        <v>2.2599999999999998</v>
      </c>
      <c r="L6" s="356">
        <f>'3. BL Demand'!L6+'6. Preferred (Scenario Yr)'!L54</f>
        <v>2.1800000000000002</v>
      </c>
      <c r="M6" s="356">
        <f>'3. BL Demand'!M6+'6. Preferred (Scenario Yr)'!M54</f>
        <v>2.1</v>
      </c>
      <c r="N6" s="356">
        <f>'3. BL Demand'!N6+'6. Preferred (Scenario Yr)'!N54</f>
        <v>2.02</v>
      </c>
      <c r="O6" s="356">
        <f>'3. BL Demand'!O6+'6. Preferred (Scenario Yr)'!O54</f>
        <v>1.95</v>
      </c>
      <c r="P6" s="356">
        <f>'3. BL Demand'!P6+'6. Preferred (Scenario Yr)'!P54</f>
        <v>1.89</v>
      </c>
      <c r="Q6" s="356">
        <f>'3. BL Demand'!Q6+'6. Preferred (Scenario Yr)'!Q54</f>
        <v>1.83</v>
      </c>
      <c r="R6" s="356">
        <f>'3. BL Demand'!R6+'6. Preferred (Scenario Yr)'!R54</f>
        <v>1.77</v>
      </c>
      <c r="S6" s="356">
        <f>'3. BL Demand'!S6+'6. Preferred (Scenario Yr)'!S54</f>
        <v>1.72</v>
      </c>
      <c r="T6" s="356">
        <f>'3. BL Demand'!T6+'6. Preferred (Scenario Yr)'!T54</f>
        <v>1.68</v>
      </c>
      <c r="U6" s="356">
        <f>'3. BL Demand'!U6+'6. Preferred (Scenario Yr)'!U54</f>
        <v>1.63</v>
      </c>
      <c r="V6" s="356">
        <f>'3. BL Demand'!V6+'6. Preferred (Scenario Yr)'!V54</f>
        <v>1.6</v>
      </c>
      <c r="W6" s="356">
        <f>'3. BL Demand'!W6+'6. Preferred (Scenario Yr)'!W54</f>
        <v>1.56</v>
      </c>
      <c r="X6" s="356">
        <f>'3. BL Demand'!X6+'6. Preferred (Scenario Yr)'!X54</f>
        <v>1.52</v>
      </c>
      <c r="Y6" s="356">
        <f>'3. BL Demand'!Y6+'6. Preferred (Scenario Yr)'!Y54</f>
        <v>1.48</v>
      </c>
      <c r="Z6" s="356">
        <f>'3. BL Demand'!Z6+'6. Preferred (Scenario Yr)'!Z54</f>
        <v>1.45</v>
      </c>
      <c r="AA6" s="356">
        <f>'3. BL Demand'!AA6+'6. Preferred (Scenario Yr)'!AA54</f>
        <v>1.41</v>
      </c>
      <c r="AB6" s="356">
        <f>'3. BL Demand'!AB6+'6. Preferred (Scenario Yr)'!AB54</f>
        <v>1.37</v>
      </c>
      <c r="AC6" s="356">
        <f>'3. BL Demand'!AC6+'6. Preferred (Scenario Yr)'!AC54</f>
        <v>1.34</v>
      </c>
      <c r="AD6" s="356">
        <f>'3. BL Demand'!AD6+'6. Preferred (Scenario Yr)'!AD54</f>
        <v>1.3</v>
      </c>
      <c r="AE6" s="356">
        <f>'3. BL Demand'!AE6+'6. Preferred (Scenario Yr)'!AE54</f>
        <v>1.27</v>
      </c>
      <c r="AF6" s="356">
        <f>'3. BL Demand'!AF6+'6. Preferred (Scenario Yr)'!AF54</f>
        <v>1.24</v>
      </c>
      <c r="AG6" s="356">
        <f>'3. BL Demand'!AG6+'6. Preferred (Scenario Yr)'!AG54</f>
        <v>1.21</v>
      </c>
      <c r="AH6" s="356">
        <f>'3. BL Demand'!AH6+'6. Preferred (Scenario Yr)'!AH54</f>
        <v>1.19</v>
      </c>
      <c r="AI6" s="356">
        <f>'3. BL Demand'!AI6+'6. Preferred (Scenario Yr)'!AI54</f>
        <v>1.1599999999999999</v>
      </c>
      <c r="AJ6" s="372">
        <f>'3. BL Demand'!AJ6+'6. Preferred (Scenario Yr)'!AJ54</f>
        <v>1.1299999999999999</v>
      </c>
    </row>
    <row r="7" spans="1:36" x14ac:dyDescent="0.2">
      <c r="A7" s="317"/>
      <c r="B7" s="924"/>
      <c r="C7" s="265" t="s">
        <v>644</v>
      </c>
      <c r="D7" s="359" t="s">
        <v>179</v>
      </c>
      <c r="E7" s="360" t="s">
        <v>645</v>
      </c>
      <c r="F7" s="361" t="s">
        <v>75</v>
      </c>
      <c r="G7" s="361">
        <v>2</v>
      </c>
      <c r="H7" s="355">
        <f>H3-H30</f>
        <v>1.47</v>
      </c>
      <c r="I7" s="362">
        <f t="shared" ref="I7:AJ10" si="0">I3-I30</f>
        <v>1.46</v>
      </c>
      <c r="J7" s="362">
        <f t="shared" si="0"/>
        <v>1.46</v>
      </c>
      <c r="K7" s="362">
        <f t="shared" si="0"/>
        <v>1.46</v>
      </c>
      <c r="L7" s="356">
        <f t="shared" si="0"/>
        <v>1.46</v>
      </c>
      <c r="M7" s="356">
        <f t="shared" si="0"/>
        <v>1.45</v>
      </c>
      <c r="N7" s="356">
        <f t="shared" si="0"/>
        <v>1.45</v>
      </c>
      <c r="O7" s="356">
        <f t="shared" si="0"/>
        <v>1.44</v>
      </c>
      <c r="P7" s="356">
        <f t="shared" si="0"/>
        <v>1.44</v>
      </c>
      <c r="Q7" s="356">
        <f t="shared" si="0"/>
        <v>1.44</v>
      </c>
      <c r="R7" s="356">
        <f t="shared" si="0"/>
        <v>1.43</v>
      </c>
      <c r="S7" s="356">
        <f t="shared" si="0"/>
        <v>1.43</v>
      </c>
      <c r="T7" s="356">
        <f t="shared" si="0"/>
        <v>1.42</v>
      </c>
      <c r="U7" s="356">
        <f t="shared" si="0"/>
        <v>1.42</v>
      </c>
      <c r="V7" s="356">
        <f t="shared" si="0"/>
        <v>1.42</v>
      </c>
      <c r="W7" s="356">
        <f t="shared" si="0"/>
        <v>1.41</v>
      </c>
      <c r="X7" s="356">
        <f t="shared" si="0"/>
        <v>1.41</v>
      </c>
      <c r="Y7" s="356">
        <f t="shared" si="0"/>
        <v>1.41</v>
      </c>
      <c r="Z7" s="356">
        <f t="shared" si="0"/>
        <v>1.4</v>
      </c>
      <c r="AA7" s="356">
        <f t="shared" si="0"/>
        <v>1.4</v>
      </c>
      <c r="AB7" s="356">
        <f t="shared" si="0"/>
        <v>1.4</v>
      </c>
      <c r="AC7" s="356">
        <f t="shared" si="0"/>
        <v>1.4</v>
      </c>
      <c r="AD7" s="356">
        <f t="shared" si="0"/>
        <v>1.39</v>
      </c>
      <c r="AE7" s="356">
        <f t="shared" si="0"/>
        <v>1.39</v>
      </c>
      <c r="AF7" s="356">
        <f t="shared" si="0"/>
        <v>1.39</v>
      </c>
      <c r="AG7" s="356">
        <f t="shared" si="0"/>
        <v>1.38</v>
      </c>
      <c r="AH7" s="356">
        <f t="shared" si="0"/>
        <v>1.38</v>
      </c>
      <c r="AI7" s="356">
        <f t="shared" si="0"/>
        <v>1.38</v>
      </c>
      <c r="AJ7" s="372">
        <f t="shared" si="0"/>
        <v>1.38</v>
      </c>
    </row>
    <row r="8" spans="1:36" x14ac:dyDescent="0.2">
      <c r="A8" s="317"/>
      <c r="B8" s="924"/>
      <c r="C8" s="265" t="s">
        <v>646</v>
      </c>
      <c r="D8" s="359" t="s">
        <v>182</v>
      </c>
      <c r="E8" s="360" t="s">
        <v>647</v>
      </c>
      <c r="F8" s="361" t="s">
        <v>75</v>
      </c>
      <c r="G8" s="361">
        <v>2</v>
      </c>
      <c r="H8" s="355">
        <f>H4-H31</f>
        <v>0.03</v>
      </c>
      <c r="I8" s="362">
        <f t="shared" si="0"/>
        <v>0.03</v>
      </c>
      <c r="J8" s="362">
        <f t="shared" si="0"/>
        <v>0.03</v>
      </c>
      <c r="K8" s="362">
        <f t="shared" si="0"/>
        <v>1.9999999999999997E-2</v>
      </c>
      <c r="L8" s="356">
        <f t="shared" si="0"/>
        <v>1.9999999999999997E-2</v>
      </c>
      <c r="M8" s="356">
        <f t="shared" si="0"/>
        <v>1.9999999999999997E-2</v>
      </c>
      <c r="N8" s="356">
        <f t="shared" si="0"/>
        <v>1.9999999999999997E-2</v>
      </c>
      <c r="O8" s="356">
        <f t="shared" si="0"/>
        <v>1.9999999999999997E-2</v>
      </c>
      <c r="P8" s="356">
        <f t="shared" si="0"/>
        <v>1.9999999999999997E-2</v>
      </c>
      <c r="Q8" s="356">
        <f t="shared" si="0"/>
        <v>1.9999999999999997E-2</v>
      </c>
      <c r="R8" s="356">
        <f t="shared" si="0"/>
        <v>1.9999999999999997E-2</v>
      </c>
      <c r="S8" s="356">
        <f t="shared" si="0"/>
        <v>1.9999999999999997E-2</v>
      </c>
      <c r="T8" s="356">
        <f t="shared" si="0"/>
        <v>1.9999999999999997E-2</v>
      </c>
      <c r="U8" s="356">
        <f t="shared" si="0"/>
        <v>1.9999999999999997E-2</v>
      </c>
      <c r="V8" s="356">
        <f t="shared" si="0"/>
        <v>1.9999999999999997E-2</v>
      </c>
      <c r="W8" s="356">
        <f t="shared" si="0"/>
        <v>1.9999999999999997E-2</v>
      </c>
      <c r="X8" s="356">
        <f t="shared" si="0"/>
        <v>1.9999999999999997E-2</v>
      </c>
      <c r="Y8" s="356">
        <f t="shared" si="0"/>
        <v>1.9999999999999997E-2</v>
      </c>
      <c r="Z8" s="356">
        <f t="shared" si="0"/>
        <v>1.9999999999999997E-2</v>
      </c>
      <c r="AA8" s="356">
        <f t="shared" si="0"/>
        <v>1.9999999999999997E-2</v>
      </c>
      <c r="AB8" s="356">
        <f t="shared" si="0"/>
        <v>1.9999999999999997E-2</v>
      </c>
      <c r="AC8" s="356">
        <f t="shared" si="0"/>
        <v>1.9999999999999997E-2</v>
      </c>
      <c r="AD8" s="356">
        <f t="shared" si="0"/>
        <v>1.9999999999999997E-2</v>
      </c>
      <c r="AE8" s="356">
        <f t="shared" si="0"/>
        <v>1.9999999999999997E-2</v>
      </c>
      <c r="AF8" s="356">
        <f t="shared" si="0"/>
        <v>1.9999999999999997E-2</v>
      </c>
      <c r="AG8" s="356">
        <f t="shared" si="0"/>
        <v>1.9999999999999997E-2</v>
      </c>
      <c r="AH8" s="356">
        <f t="shared" si="0"/>
        <v>1.9999999999999997E-2</v>
      </c>
      <c r="AI8" s="356">
        <f t="shared" si="0"/>
        <v>1.9999999999999997E-2</v>
      </c>
      <c r="AJ8" s="372">
        <f t="shared" si="0"/>
        <v>1.9999999999999997E-2</v>
      </c>
    </row>
    <row r="9" spans="1:36" x14ac:dyDescent="0.2">
      <c r="A9" s="317"/>
      <c r="B9" s="924"/>
      <c r="C9" s="265" t="s">
        <v>83</v>
      </c>
      <c r="D9" s="359" t="s">
        <v>184</v>
      </c>
      <c r="E9" s="360" t="s">
        <v>648</v>
      </c>
      <c r="F9" s="361" t="s">
        <v>75</v>
      </c>
      <c r="G9" s="361">
        <v>2</v>
      </c>
      <c r="H9" s="355">
        <f>H5-H32</f>
        <v>1.1499999999999999</v>
      </c>
      <c r="I9" s="362">
        <f t="shared" si="0"/>
        <v>1.25</v>
      </c>
      <c r="J9" s="362">
        <f t="shared" si="0"/>
        <v>1.31</v>
      </c>
      <c r="K9" s="362">
        <f t="shared" si="0"/>
        <v>1.35</v>
      </c>
      <c r="L9" s="356">
        <f t="shared" si="0"/>
        <v>1.4100000000000001</v>
      </c>
      <c r="M9" s="356">
        <f t="shared" si="0"/>
        <v>1.46</v>
      </c>
      <c r="N9" s="356">
        <f t="shared" si="0"/>
        <v>1.51</v>
      </c>
      <c r="O9" s="356">
        <f t="shared" si="0"/>
        <v>1.55</v>
      </c>
      <c r="P9" s="356">
        <f t="shared" si="0"/>
        <v>1.59</v>
      </c>
      <c r="Q9" s="356">
        <f t="shared" si="0"/>
        <v>1.6400000000000001</v>
      </c>
      <c r="R9" s="356">
        <f t="shared" si="0"/>
        <v>1.6700000000000002</v>
      </c>
      <c r="S9" s="356">
        <f t="shared" si="0"/>
        <v>1.71</v>
      </c>
      <c r="T9" s="356">
        <f t="shared" si="0"/>
        <v>1.75</v>
      </c>
      <c r="U9" s="356">
        <f t="shared" si="0"/>
        <v>1.78</v>
      </c>
      <c r="V9" s="356">
        <f t="shared" si="0"/>
        <v>1.81</v>
      </c>
      <c r="W9" s="356">
        <f t="shared" si="0"/>
        <v>1.8399999999999999</v>
      </c>
      <c r="X9" s="356">
        <f t="shared" si="0"/>
        <v>1.86</v>
      </c>
      <c r="Y9" s="356">
        <f t="shared" si="0"/>
        <v>1.89</v>
      </c>
      <c r="Z9" s="356">
        <f t="shared" si="0"/>
        <v>1.93</v>
      </c>
      <c r="AA9" s="356">
        <f t="shared" si="0"/>
        <v>1.9500000000000002</v>
      </c>
      <c r="AB9" s="356">
        <f t="shared" si="0"/>
        <v>1.98</v>
      </c>
      <c r="AC9" s="356">
        <f t="shared" si="0"/>
        <v>2.0100000000000002</v>
      </c>
      <c r="AD9" s="356">
        <f t="shared" si="0"/>
        <v>2.0499999999999998</v>
      </c>
      <c r="AE9" s="356">
        <f t="shared" si="0"/>
        <v>2.0700000000000003</v>
      </c>
      <c r="AF9" s="356">
        <f t="shared" si="0"/>
        <v>2.0999999999999996</v>
      </c>
      <c r="AG9" s="356">
        <f t="shared" si="0"/>
        <v>2.12</v>
      </c>
      <c r="AH9" s="356">
        <f t="shared" si="0"/>
        <v>2.14</v>
      </c>
      <c r="AI9" s="356">
        <f t="shared" si="0"/>
        <v>2.17</v>
      </c>
      <c r="AJ9" s="372">
        <f t="shared" si="0"/>
        <v>2.19</v>
      </c>
    </row>
    <row r="10" spans="1:36" x14ac:dyDescent="0.2">
      <c r="A10" s="317"/>
      <c r="B10" s="924"/>
      <c r="C10" s="265" t="s">
        <v>80</v>
      </c>
      <c r="D10" s="359" t="s">
        <v>186</v>
      </c>
      <c r="E10" s="360" t="s">
        <v>649</v>
      </c>
      <c r="F10" s="361" t="s">
        <v>75</v>
      </c>
      <c r="G10" s="361">
        <v>2</v>
      </c>
      <c r="H10" s="355">
        <f>H6-H33</f>
        <v>2.3200000000000003</v>
      </c>
      <c r="I10" s="362">
        <f t="shared" si="0"/>
        <v>2.15</v>
      </c>
      <c r="J10" s="362">
        <f t="shared" si="0"/>
        <v>2.08</v>
      </c>
      <c r="K10" s="362">
        <f t="shared" si="0"/>
        <v>1.9999999999999998</v>
      </c>
      <c r="L10" s="356">
        <f t="shared" si="0"/>
        <v>1.9300000000000002</v>
      </c>
      <c r="M10" s="356">
        <f t="shared" si="0"/>
        <v>1.86</v>
      </c>
      <c r="N10" s="356">
        <f t="shared" si="0"/>
        <v>1.79</v>
      </c>
      <c r="O10" s="356">
        <f t="shared" si="0"/>
        <v>1.73</v>
      </c>
      <c r="P10" s="356">
        <f t="shared" si="0"/>
        <v>1.67</v>
      </c>
      <c r="Q10" s="356">
        <f t="shared" si="0"/>
        <v>1.62</v>
      </c>
      <c r="R10" s="356">
        <f t="shared" si="0"/>
        <v>1.56</v>
      </c>
      <c r="S10" s="356">
        <f t="shared" si="0"/>
        <v>1.52</v>
      </c>
      <c r="T10" s="356">
        <f t="shared" si="0"/>
        <v>1.49</v>
      </c>
      <c r="U10" s="356">
        <f t="shared" si="0"/>
        <v>1.44</v>
      </c>
      <c r="V10" s="356">
        <f t="shared" si="0"/>
        <v>1.4200000000000002</v>
      </c>
      <c r="W10" s="356">
        <f t="shared" si="0"/>
        <v>1.3800000000000001</v>
      </c>
      <c r="X10" s="356">
        <f t="shared" si="0"/>
        <v>1.34</v>
      </c>
      <c r="Y10" s="356">
        <f t="shared" si="0"/>
        <v>1.31</v>
      </c>
      <c r="Z10" s="356">
        <f t="shared" si="0"/>
        <v>1.28</v>
      </c>
      <c r="AA10" s="356">
        <f t="shared" si="0"/>
        <v>1.25</v>
      </c>
      <c r="AB10" s="356">
        <f t="shared" si="0"/>
        <v>1.2100000000000002</v>
      </c>
      <c r="AC10" s="356">
        <f t="shared" si="0"/>
        <v>1.1900000000000002</v>
      </c>
      <c r="AD10" s="356">
        <f t="shared" si="0"/>
        <v>1.1500000000000001</v>
      </c>
      <c r="AE10" s="356">
        <f t="shared" si="0"/>
        <v>1.1299999999999999</v>
      </c>
      <c r="AF10" s="356">
        <f t="shared" si="0"/>
        <v>1.1000000000000001</v>
      </c>
      <c r="AG10" s="356">
        <f t="shared" si="0"/>
        <v>1.0699999999999998</v>
      </c>
      <c r="AH10" s="356">
        <f t="shared" si="0"/>
        <v>1.06</v>
      </c>
      <c r="AI10" s="356">
        <f t="shared" si="0"/>
        <v>1.0299999999999998</v>
      </c>
      <c r="AJ10" s="372">
        <f t="shared" si="0"/>
        <v>1.0099999999999998</v>
      </c>
    </row>
    <row r="11" spans="1:36" x14ac:dyDescent="0.2">
      <c r="A11" s="317"/>
      <c r="B11" s="924"/>
      <c r="C11" s="463" t="s">
        <v>650</v>
      </c>
      <c r="D11" s="464" t="s">
        <v>189</v>
      </c>
      <c r="E11" s="539" t="s">
        <v>651</v>
      </c>
      <c r="F11" s="531" t="s">
        <v>652</v>
      </c>
      <c r="G11" s="531">
        <v>1</v>
      </c>
      <c r="H11" s="540" t="s">
        <v>112</v>
      </c>
      <c r="I11" s="541" t="s">
        <v>112</v>
      </c>
      <c r="J11" s="541" t="s">
        <v>112</v>
      </c>
      <c r="K11" s="541" t="s">
        <v>112</v>
      </c>
      <c r="L11" s="542" t="s">
        <v>112</v>
      </c>
      <c r="M11" s="542" t="s">
        <v>112</v>
      </c>
      <c r="N11" s="542" t="s">
        <v>112</v>
      </c>
      <c r="O11" s="542" t="s">
        <v>112</v>
      </c>
      <c r="P11" s="542" t="s">
        <v>112</v>
      </c>
      <c r="Q11" s="542" t="s">
        <v>112</v>
      </c>
      <c r="R11" s="542" t="s">
        <v>112</v>
      </c>
      <c r="S11" s="542" t="s">
        <v>112</v>
      </c>
      <c r="T11" s="542" t="s">
        <v>112</v>
      </c>
      <c r="U11" s="542" t="s">
        <v>112</v>
      </c>
      <c r="V11" s="542" t="s">
        <v>112</v>
      </c>
      <c r="W11" s="542" t="s">
        <v>112</v>
      </c>
      <c r="X11" s="542" t="s">
        <v>112</v>
      </c>
      <c r="Y11" s="542" t="s">
        <v>112</v>
      </c>
      <c r="Z11" s="542" t="s">
        <v>112</v>
      </c>
      <c r="AA11" s="542" t="s">
        <v>112</v>
      </c>
      <c r="AB11" s="542" t="s">
        <v>112</v>
      </c>
      <c r="AC11" s="542" t="s">
        <v>112</v>
      </c>
      <c r="AD11" s="542" t="s">
        <v>112</v>
      </c>
      <c r="AE11" s="542" t="s">
        <v>112</v>
      </c>
      <c r="AF11" s="542" t="s">
        <v>112</v>
      </c>
      <c r="AG11" s="542" t="s">
        <v>112</v>
      </c>
      <c r="AH11" s="542" t="s">
        <v>112</v>
      </c>
      <c r="AI11" s="542" t="s">
        <v>112</v>
      </c>
      <c r="AJ11" s="465" t="s">
        <v>112</v>
      </c>
    </row>
    <row r="12" spans="1:36" ht="15.75" thickBot="1" x14ac:dyDescent="0.25">
      <c r="A12" s="317"/>
      <c r="B12" s="924"/>
      <c r="C12" s="792" t="s">
        <v>653</v>
      </c>
      <c r="D12" s="793" t="s">
        <v>192</v>
      </c>
      <c r="E12" s="821" t="s">
        <v>651</v>
      </c>
      <c r="F12" s="822" t="s">
        <v>112</v>
      </c>
      <c r="G12" s="822">
        <v>1</v>
      </c>
      <c r="H12" s="823"/>
      <c r="I12" s="824" t="s">
        <v>112</v>
      </c>
      <c r="J12" s="824" t="s">
        <v>112</v>
      </c>
      <c r="K12" s="824" t="s">
        <v>112</v>
      </c>
      <c r="L12" s="825" t="s">
        <v>112</v>
      </c>
      <c r="M12" s="825" t="s">
        <v>112</v>
      </c>
      <c r="N12" s="825" t="s">
        <v>112</v>
      </c>
      <c r="O12" s="825" t="s">
        <v>112</v>
      </c>
      <c r="P12" s="825" t="s">
        <v>112</v>
      </c>
      <c r="Q12" s="825" t="s">
        <v>112</v>
      </c>
      <c r="R12" s="825" t="s">
        <v>112</v>
      </c>
      <c r="S12" s="825" t="s">
        <v>112</v>
      </c>
      <c r="T12" s="825" t="s">
        <v>112</v>
      </c>
      <c r="U12" s="825" t="s">
        <v>112</v>
      </c>
      <c r="V12" s="825" t="s">
        <v>112</v>
      </c>
      <c r="W12" s="825" t="s">
        <v>112</v>
      </c>
      <c r="X12" s="825" t="s">
        <v>112</v>
      </c>
      <c r="Y12" s="825" t="s">
        <v>112</v>
      </c>
      <c r="Z12" s="825" t="s">
        <v>112</v>
      </c>
      <c r="AA12" s="825" t="s">
        <v>112</v>
      </c>
      <c r="AB12" s="825" t="s">
        <v>112</v>
      </c>
      <c r="AC12" s="825" t="s">
        <v>112</v>
      </c>
      <c r="AD12" s="825" t="s">
        <v>112</v>
      </c>
      <c r="AE12" s="825" t="s">
        <v>112</v>
      </c>
      <c r="AF12" s="825" t="s">
        <v>112</v>
      </c>
      <c r="AG12" s="825" t="s">
        <v>112</v>
      </c>
      <c r="AH12" s="825" t="s">
        <v>112</v>
      </c>
      <c r="AI12" s="825" t="s">
        <v>112</v>
      </c>
      <c r="AJ12" s="799" t="s">
        <v>112</v>
      </c>
    </row>
    <row r="13" spans="1:36" x14ac:dyDescent="0.2">
      <c r="A13" s="317"/>
      <c r="B13" s="923" t="s">
        <v>193</v>
      </c>
      <c r="C13" s="298" t="s">
        <v>654</v>
      </c>
      <c r="D13" s="547" t="s">
        <v>195</v>
      </c>
      <c r="E13" s="360" t="s">
        <v>655</v>
      </c>
      <c r="F13" s="466" t="s">
        <v>197</v>
      </c>
      <c r="G13" s="466">
        <v>1</v>
      </c>
      <c r="H13" s="540">
        <f>ROUND((H9*1000000)/(H54*1000),1)</f>
        <v>101.1</v>
      </c>
      <c r="I13" s="543">
        <f>ROUND((I9*1000000)/(I54*1000),1)</f>
        <v>101.7</v>
      </c>
      <c r="J13" s="543">
        <f>ROUND((J9*1000000)/(J54*1000),1)</f>
        <v>102.7</v>
      </c>
      <c r="K13" s="543">
        <f>ROUND((K9*1000000)/(K54*1000),1)</f>
        <v>102</v>
      </c>
      <c r="L13" s="565">
        <f>ROUND((L9*1000000)/(L54*1000),1)</f>
        <v>102.8</v>
      </c>
      <c r="M13" s="565">
        <f t="shared" ref="M13:AJ13" si="1">ROUND((M9*1000000)/(M54*1000),1)</f>
        <v>103</v>
      </c>
      <c r="N13" s="565">
        <f t="shared" si="1"/>
        <v>103.1</v>
      </c>
      <c r="O13" s="565">
        <f t="shared" si="1"/>
        <v>102.8</v>
      </c>
      <c r="P13" s="565">
        <f t="shared" si="1"/>
        <v>102.6</v>
      </c>
      <c r="Q13" s="565">
        <f t="shared" si="1"/>
        <v>103.4</v>
      </c>
      <c r="R13" s="565">
        <f t="shared" si="1"/>
        <v>103.1</v>
      </c>
      <c r="S13" s="565">
        <f t="shared" si="1"/>
        <v>103.4</v>
      </c>
      <c r="T13" s="565">
        <f t="shared" si="1"/>
        <v>104</v>
      </c>
      <c r="U13" s="565">
        <f t="shared" si="1"/>
        <v>104</v>
      </c>
      <c r="V13" s="565">
        <f t="shared" si="1"/>
        <v>104.2</v>
      </c>
      <c r="W13" s="565">
        <f t="shared" si="1"/>
        <v>104.4</v>
      </c>
      <c r="X13" s="565">
        <f t="shared" si="1"/>
        <v>104</v>
      </c>
      <c r="Y13" s="565">
        <f t="shared" si="1"/>
        <v>104.1</v>
      </c>
      <c r="Z13" s="565">
        <f t="shared" si="1"/>
        <v>104.8</v>
      </c>
      <c r="AA13" s="565">
        <f t="shared" si="1"/>
        <v>104.3</v>
      </c>
      <c r="AB13" s="565">
        <f t="shared" si="1"/>
        <v>104.4</v>
      </c>
      <c r="AC13" s="565">
        <f t="shared" si="1"/>
        <v>104.5</v>
      </c>
      <c r="AD13" s="565">
        <f t="shared" si="1"/>
        <v>105.1</v>
      </c>
      <c r="AE13" s="565">
        <f t="shared" si="1"/>
        <v>104.6</v>
      </c>
      <c r="AF13" s="565">
        <f t="shared" si="1"/>
        <v>104.7</v>
      </c>
      <c r="AG13" s="565">
        <f t="shared" si="1"/>
        <v>104.2</v>
      </c>
      <c r="AH13" s="565">
        <f t="shared" si="1"/>
        <v>103.8</v>
      </c>
      <c r="AI13" s="565">
        <f t="shared" si="1"/>
        <v>103.9</v>
      </c>
      <c r="AJ13" s="813">
        <f t="shared" si="1"/>
        <v>103.6</v>
      </c>
    </row>
    <row r="14" spans="1:36" x14ac:dyDescent="0.2">
      <c r="A14" s="317"/>
      <c r="B14" s="924"/>
      <c r="C14" s="269" t="s">
        <v>656</v>
      </c>
      <c r="D14" s="422" t="s">
        <v>199</v>
      </c>
      <c r="E14" s="544" t="s">
        <v>657</v>
      </c>
      <c r="F14" s="466" t="s">
        <v>197</v>
      </c>
      <c r="G14" s="466">
        <v>1</v>
      </c>
      <c r="H14" s="538">
        <v>24.3</v>
      </c>
      <c r="I14" s="543">
        <v>23.4</v>
      </c>
      <c r="J14" s="543">
        <v>22.6</v>
      </c>
      <c r="K14" s="543">
        <v>21.4</v>
      </c>
      <c r="L14" s="545">
        <v>21.6</v>
      </c>
      <c r="M14" s="545">
        <v>20.6</v>
      </c>
      <c r="N14" s="545">
        <v>20.6</v>
      </c>
      <c r="O14" s="545">
        <v>19.5</v>
      </c>
      <c r="P14" s="545">
        <v>19.5</v>
      </c>
      <c r="Q14" s="545">
        <v>18.600000000000001</v>
      </c>
      <c r="R14" s="545">
        <v>18.5</v>
      </c>
      <c r="S14" s="545">
        <v>17.5</v>
      </c>
      <c r="T14" s="545">
        <v>17.600000000000001</v>
      </c>
      <c r="U14" s="545">
        <v>16.600000000000001</v>
      </c>
      <c r="V14" s="545">
        <v>16.600000000000001</v>
      </c>
      <c r="W14" s="545">
        <v>16.600000000000001</v>
      </c>
      <c r="X14" s="545">
        <v>16.600000000000001</v>
      </c>
      <c r="Y14" s="545">
        <v>16.600000000000001</v>
      </c>
      <c r="Z14" s="545">
        <v>16.7</v>
      </c>
      <c r="AA14" s="545">
        <v>16.600000000000001</v>
      </c>
      <c r="AB14" s="545">
        <v>16.600000000000001</v>
      </c>
      <c r="AC14" s="545">
        <v>16.600000000000001</v>
      </c>
      <c r="AD14" s="545">
        <v>16.7</v>
      </c>
      <c r="AE14" s="545">
        <v>16.600000000000001</v>
      </c>
      <c r="AF14" s="545">
        <v>16.7</v>
      </c>
      <c r="AG14" s="545">
        <v>16.600000000000001</v>
      </c>
      <c r="AH14" s="545">
        <v>16.5</v>
      </c>
      <c r="AI14" s="545">
        <v>16.5</v>
      </c>
      <c r="AJ14" s="470">
        <v>16.5</v>
      </c>
    </row>
    <row r="15" spans="1:36" x14ac:dyDescent="0.2">
      <c r="A15" s="317"/>
      <c r="B15" s="924"/>
      <c r="C15" s="269" t="s">
        <v>658</v>
      </c>
      <c r="D15" s="422" t="s">
        <v>201</v>
      </c>
      <c r="E15" s="544" t="s">
        <v>657</v>
      </c>
      <c r="F15" s="466" t="s">
        <v>197</v>
      </c>
      <c r="G15" s="466">
        <v>1</v>
      </c>
      <c r="H15" s="538">
        <v>41.5</v>
      </c>
      <c r="I15" s="543">
        <v>42.7</v>
      </c>
      <c r="J15" s="543">
        <v>44.2</v>
      </c>
      <c r="K15" s="543">
        <v>44.999999999999993</v>
      </c>
      <c r="L15" s="545">
        <v>45.3</v>
      </c>
      <c r="M15" s="545">
        <v>46.500000000000007</v>
      </c>
      <c r="N15" s="545">
        <v>47.5</v>
      </c>
      <c r="O15" s="545">
        <v>48.4</v>
      </c>
      <c r="P15" s="545">
        <v>48.3</v>
      </c>
      <c r="Q15" s="545">
        <v>49.8</v>
      </c>
      <c r="R15" s="545">
        <v>49.70000000000001</v>
      </c>
      <c r="S15" s="545">
        <v>50.900000000000006</v>
      </c>
      <c r="T15" s="545">
        <v>52.2</v>
      </c>
      <c r="U15" s="545">
        <v>53.2</v>
      </c>
      <c r="V15" s="545">
        <v>53.399999999999977</v>
      </c>
      <c r="W15" s="545">
        <v>54.599999999999994</v>
      </c>
      <c r="X15" s="545">
        <v>54.199999999999974</v>
      </c>
      <c r="Y15" s="545">
        <v>54.3</v>
      </c>
      <c r="Z15" s="545">
        <v>54.7</v>
      </c>
      <c r="AA15" s="545">
        <v>54.5</v>
      </c>
      <c r="AB15" s="545">
        <v>54.599999999999994</v>
      </c>
      <c r="AC15" s="545">
        <v>54.699999999999982</v>
      </c>
      <c r="AD15" s="545">
        <v>54.800000000000004</v>
      </c>
      <c r="AE15" s="545">
        <v>54.7</v>
      </c>
      <c r="AF15" s="545">
        <v>54.599999999999994</v>
      </c>
      <c r="AG15" s="545">
        <v>54.399999999999991</v>
      </c>
      <c r="AH15" s="545">
        <v>54.400000000000006</v>
      </c>
      <c r="AI15" s="545">
        <v>55.4</v>
      </c>
      <c r="AJ15" s="546">
        <v>55.2</v>
      </c>
    </row>
    <row r="16" spans="1:36" x14ac:dyDescent="0.2">
      <c r="A16" s="317"/>
      <c r="B16" s="924"/>
      <c r="C16" s="269" t="s">
        <v>659</v>
      </c>
      <c r="D16" s="422" t="s">
        <v>203</v>
      </c>
      <c r="E16" s="544" t="s">
        <v>657</v>
      </c>
      <c r="F16" s="466" t="s">
        <v>197</v>
      </c>
      <c r="G16" s="466">
        <v>1</v>
      </c>
      <c r="H16" s="538">
        <v>12.1</v>
      </c>
      <c r="I16" s="543">
        <v>12.2</v>
      </c>
      <c r="J16" s="543">
        <v>12.3</v>
      </c>
      <c r="K16" s="543">
        <v>12.2</v>
      </c>
      <c r="L16" s="545">
        <v>12.3</v>
      </c>
      <c r="M16" s="545">
        <v>12.3</v>
      </c>
      <c r="N16" s="545">
        <v>12.4</v>
      </c>
      <c r="O16" s="545">
        <v>12.3</v>
      </c>
      <c r="P16" s="545">
        <v>12.3</v>
      </c>
      <c r="Q16" s="545">
        <v>12.4</v>
      </c>
      <c r="R16" s="545">
        <v>12.3</v>
      </c>
      <c r="S16" s="545">
        <v>12.4</v>
      </c>
      <c r="T16" s="545">
        <v>11.4</v>
      </c>
      <c r="U16" s="545">
        <v>11.4</v>
      </c>
      <c r="V16" s="545">
        <v>11.4</v>
      </c>
      <c r="W16" s="545">
        <v>11.4</v>
      </c>
      <c r="X16" s="545">
        <v>11.4</v>
      </c>
      <c r="Y16" s="545">
        <v>11.4</v>
      </c>
      <c r="Z16" s="545">
        <v>11.5</v>
      </c>
      <c r="AA16" s="545">
        <v>11.4</v>
      </c>
      <c r="AB16" s="545">
        <v>11.4</v>
      </c>
      <c r="AC16" s="545">
        <v>11.4</v>
      </c>
      <c r="AD16" s="545">
        <v>11.5</v>
      </c>
      <c r="AE16" s="545">
        <v>11.4</v>
      </c>
      <c r="AF16" s="545">
        <v>11.5</v>
      </c>
      <c r="AG16" s="545">
        <v>11.4</v>
      </c>
      <c r="AH16" s="545">
        <v>11.3</v>
      </c>
      <c r="AI16" s="545">
        <v>11.4</v>
      </c>
      <c r="AJ16" s="546">
        <v>11.3</v>
      </c>
    </row>
    <row r="17" spans="1:36" x14ac:dyDescent="0.2">
      <c r="A17" s="317"/>
      <c r="B17" s="924"/>
      <c r="C17" s="269" t="s">
        <v>660</v>
      </c>
      <c r="D17" s="422" t="s">
        <v>205</v>
      </c>
      <c r="E17" s="544" t="s">
        <v>657</v>
      </c>
      <c r="F17" s="466" t="s">
        <v>197</v>
      </c>
      <c r="G17" s="466">
        <v>1</v>
      </c>
      <c r="H17" s="538">
        <v>10.1</v>
      </c>
      <c r="I17" s="543">
        <v>10.199999999999999</v>
      </c>
      <c r="J17" s="543">
        <v>10.3</v>
      </c>
      <c r="K17" s="543">
        <v>10.199999999999999</v>
      </c>
      <c r="L17" s="545">
        <v>10.3</v>
      </c>
      <c r="M17" s="545">
        <v>10.3</v>
      </c>
      <c r="N17" s="545">
        <v>10.3</v>
      </c>
      <c r="O17" s="545">
        <v>10.3</v>
      </c>
      <c r="P17" s="545">
        <v>10.199999999999999</v>
      </c>
      <c r="Q17" s="545">
        <v>10.3</v>
      </c>
      <c r="R17" s="545">
        <v>10.3</v>
      </c>
      <c r="S17" s="545">
        <v>10.3</v>
      </c>
      <c r="T17" s="545">
        <v>10.4</v>
      </c>
      <c r="U17" s="545">
        <v>10.4</v>
      </c>
      <c r="V17" s="545">
        <v>10.4</v>
      </c>
      <c r="W17" s="545">
        <v>10.4</v>
      </c>
      <c r="X17" s="545">
        <v>10.4</v>
      </c>
      <c r="Y17" s="545">
        <v>10.4</v>
      </c>
      <c r="Z17" s="545">
        <v>10.4</v>
      </c>
      <c r="AA17" s="545">
        <v>10.4</v>
      </c>
      <c r="AB17" s="545">
        <v>10.4</v>
      </c>
      <c r="AC17" s="545">
        <v>10.4</v>
      </c>
      <c r="AD17" s="545">
        <v>10.5</v>
      </c>
      <c r="AE17" s="545">
        <v>10.4</v>
      </c>
      <c r="AF17" s="545">
        <v>10.4</v>
      </c>
      <c r="AG17" s="545">
        <v>10.4</v>
      </c>
      <c r="AH17" s="545">
        <v>10.3</v>
      </c>
      <c r="AI17" s="545">
        <v>10.3</v>
      </c>
      <c r="AJ17" s="546">
        <v>10.3</v>
      </c>
    </row>
    <row r="18" spans="1:36" x14ac:dyDescent="0.2">
      <c r="A18" s="317"/>
      <c r="B18" s="924"/>
      <c r="C18" s="269" t="s">
        <v>661</v>
      </c>
      <c r="D18" s="422" t="s">
        <v>207</v>
      </c>
      <c r="E18" s="544" t="s">
        <v>657</v>
      </c>
      <c r="F18" s="466" t="s">
        <v>197</v>
      </c>
      <c r="G18" s="466">
        <v>1</v>
      </c>
      <c r="H18" s="538">
        <v>12.1</v>
      </c>
      <c r="I18" s="543">
        <v>12.2</v>
      </c>
      <c r="J18" s="543">
        <v>12.3</v>
      </c>
      <c r="K18" s="543">
        <v>12.2</v>
      </c>
      <c r="L18" s="545">
        <v>12.3</v>
      </c>
      <c r="M18" s="545">
        <v>12.3</v>
      </c>
      <c r="N18" s="545">
        <v>11.3</v>
      </c>
      <c r="O18" s="545">
        <v>11.3</v>
      </c>
      <c r="P18" s="545">
        <v>11.3</v>
      </c>
      <c r="Q18" s="545">
        <v>11.3</v>
      </c>
      <c r="R18" s="545">
        <v>11.3</v>
      </c>
      <c r="S18" s="545">
        <v>11.3</v>
      </c>
      <c r="T18" s="545">
        <v>11.4</v>
      </c>
      <c r="U18" s="545">
        <v>11.4</v>
      </c>
      <c r="V18" s="545">
        <v>11.4</v>
      </c>
      <c r="W18" s="545">
        <v>10.4</v>
      </c>
      <c r="X18" s="545">
        <v>10.4</v>
      </c>
      <c r="Y18" s="545">
        <v>10.4</v>
      </c>
      <c r="Z18" s="545">
        <v>10.4</v>
      </c>
      <c r="AA18" s="545">
        <v>10.4</v>
      </c>
      <c r="AB18" s="545">
        <v>10.4</v>
      </c>
      <c r="AC18" s="545">
        <v>10.4</v>
      </c>
      <c r="AD18" s="545">
        <v>10.5</v>
      </c>
      <c r="AE18" s="545">
        <v>10.4</v>
      </c>
      <c r="AF18" s="545">
        <v>10.4</v>
      </c>
      <c r="AG18" s="545">
        <v>10.4</v>
      </c>
      <c r="AH18" s="545">
        <v>10.3</v>
      </c>
      <c r="AI18" s="545">
        <v>9.3000000000000007</v>
      </c>
      <c r="AJ18" s="546">
        <v>9.3000000000000007</v>
      </c>
    </row>
    <row r="19" spans="1:36" x14ac:dyDescent="0.2">
      <c r="A19" s="317"/>
      <c r="B19" s="924"/>
      <c r="C19" s="269" t="s">
        <v>662</v>
      </c>
      <c r="D19" s="422" t="s">
        <v>209</v>
      </c>
      <c r="E19" s="544" t="s">
        <v>657</v>
      </c>
      <c r="F19" s="466" t="s">
        <v>197</v>
      </c>
      <c r="G19" s="466">
        <v>1</v>
      </c>
      <c r="H19" s="538">
        <v>1</v>
      </c>
      <c r="I19" s="543">
        <v>1</v>
      </c>
      <c r="J19" s="543">
        <v>1</v>
      </c>
      <c r="K19" s="543">
        <v>1</v>
      </c>
      <c r="L19" s="545">
        <v>1</v>
      </c>
      <c r="M19" s="545">
        <v>1</v>
      </c>
      <c r="N19" s="545">
        <v>1</v>
      </c>
      <c r="O19" s="545">
        <v>1</v>
      </c>
      <c r="P19" s="545">
        <v>1</v>
      </c>
      <c r="Q19" s="545">
        <v>1</v>
      </c>
      <c r="R19" s="545">
        <v>1</v>
      </c>
      <c r="S19" s="545">
        <v>1</v>
      </c>
      <c r="T19" s="545">
        <v>1</v>
      </c>
      <c r="U19" s="545">
        <v>1</v>
      </c>
      <c r="V19" s="545">
        <v>1</v>
      </c>
      <c r="W19" s="545">
        <v>1</v>
      </c>
      <c r="X19" s="545">
        <v>1</v>
      </c>
      <c r="Y19" s="545">
        <v>1</v>
      </c>
      <c r="Z19" s="545">
        <v>1.1000000000000001</v>
      </c>
      <c r="AA19" s="545">
        <v>1</v>
      </c>
      <c r="AB19" s="545">
        <v>1</v>
      </c>
      <c r="AC19" s="545">
        <v>1</v>
      </c>
      <c r="AD19" s="545">
        <v>1.1000000000000001</v>
      </c>
      <c r="AE19" s="545">
        <v>1.1000000000000001</v>
      </c>
      <c r="AF19" s="545">
        <v>1.1000000000000001</v>
      </c>
      <c r="AG19" s="545">
        <v>1</v>
      </c>
      <c r="AH19" s="545">
        <v>1</v>
      </c>
      <c r="AI19" s="545">
        <v>1</v>
      </c>
      <c r="AJ19" s="470">
        <v>1</v>
      </c>
    </row>
    <row r="20" spans="1:36" x14ac:dyDescent="0.2">
      <c r="A20" s="317"/>
      <c r="B20" s="924"/>
      <c r="C20" s="265" t="s">
        <v>663</v>
      </c>
      <c r="D20" s="359" t="s">
        <v>211</v>
      </c>
      <c r="E20" s="360" t="s">
        <v>664</v>
      </c>
      <c r="F20" s="466" t="s">
        <v>197</v>
      </c>
      <c r="G20" s="466">
        <v>1</v>
      </c>
      <c r="H20" s="538">
        <f>ROUND((H10*1000000)/(H55*1000),1)</f>
        <v>155.5</v>
      </c>
      <c r="I20" s="543">
        <f>ROUND((I10*1000000)/(I55*1000),1)</f>
        <v>150.9</v>
      </c>
      <c r="J20" s="543">
        <f>ROUND((J10*1000000)/(J55*1000),1)</f>
        <v>149.6</v>
      </c>
      <c r="K20" s="543">
        <f>ROUND((K10*1000000)/(K55*1000),1)</f>
        <v>147.6</v>
      </c>
      <c r="L20" s="467">
        <f>ROUND((L10*1000000)/(L55*1000),1)</f>
        <v>146.4</v>
      </c>
      <c r="M20" s="467">
        <f t="shared" ref="M20:AJ20" si="2">ROUND((M10*1000000)/(M55*1000),1)</f>
        <v>145.30000000000001</v>
      </c>
      <c r="N20" s="467">
        <f t="shared" si="2"/>
        <v>144.1</v>
      </c>
      <c r="O20" s="467">
        <f t="shared" si="2"/>
        <v>143.30000000000001</v>
      </c>
      <c r="P20" s="467">
        <f t="shared" si="2"/>
        <v>142.1</v>
      </c>
      <c r="Q20" s="467">
        <f t="shared" si="2"/>
        <v>141.5</v>
      </c>
      <c r="R20" s="467">
        <f t="shared" si="2"/>
        <v>139.69999999999999</v>
      </c>
      <c r="S20" s="467">
        <f t="shared" si="2"/>
        <v>139.19999999999999</v>
      </c>
      <c r="T20" s="467">
        <f t="shared" si="2"/>
        <v>139.4</v>
      </c>
      <c r="U20" s="467">
        <f t="shared" si="2"/>
        <v>137.5</v>
      </c>
      <c r="V20" s="467">
        <f t="shared" si="2"/>
        <v>138.30000000000001</v>
      </c>
      <c r="W20" s="467">
        <f t="shared" si="2"/>
        <v>136.9</v>
      </c>
      <c r="X20" s="467">
        <f t="shared" si="2"/>
        <v>135.5</v>
      </c>
      <c r="Y20" s="467">
        <f t="shared" si="2"/>
        <v>135.1</v>
      </c>
      <c r="Z20" s="467">
        <f t="shared" si="2"/>
        <v>134.6</v>
      </c>
      <c r="AA20" s="467">
        <f t="shared" si="2"/>
        <v>134.30000000000001</v>
      </c>
      <c r="AB20" s="467">
        <f t="shared" si="2"/>
        <v>132.80000000000001</v>
      </c>
      <c r="AC20" s="467">
        <f t="shared" si="2"/>
        <v>133.6</v>
      </c>
      <c r="AD20" s="467">
        <f t="shared" si="2"/>
        <v>132</v>
      </c>
      <c r="AE20" s="467">
        <f t="shared" si="2"/>
        <v>132.80000000000001</v>
      </c>
      <c r="AF20" s="467">
        <f t="shared" si="2"/>
        <v>132.5</v>
      </c>
      <c r="AG20" s="467">
        <f t="shared" si="2"/>
        <v>132.30000000000001</v>
      </c>
      <c r="AH20" s="467">
        <f t="shared" si="2"/>
        <v>134.5</v>
      </c>
      <c r="AI20" s="467">
        <f t="shared" si="2"/>
        <v>134.30000000000001</v>
      </c>
      <c r="AJ20" s="814">
        <f t="shared" si="2"/>
        <v>135.6</v>
      </c>
    </row>
    <row r="21" spans="1:36" x14ac:dyDescent="0.2">
      <c r="A21" s="317"/>
      <c r="B21" s="924"/>
      <c r="C21" s="269" t="s">
        <v>665</v>
      </c>
      <c r="D21" s="471" t="s">
        <v>214</v>
      </c>
      <c r="E21" s="544" t="s">
        <v>657</v>
      </c>
      <c r="F21" s="466" t="s">
        <v>197</v>
      </c>
      <c r="G21" s="466">
        <v>1</v>
      </c>
      <c r="H21" s="538">
        <v>34.200000000000003</v>
      </c>
      <c r="I21" s="543">
        <v>31.7</v>
      </c>
      <c r="J21" s="543">
        <v>31.4</v>
      </c>
      <c r="K21" s="543">
        <v>29.5</v>
      </c>
      <c r="L21" s="545">
        <v>27.8</v>
      </c>
      <c r="M21" s="545">
        <v>27.6</v>
      </c>
      <c r="N21" s="545">
        <v>25.9</v>
      </c>
      <c r="O21" s="545">
        <v>25.7</v>
      </c>
      <c r="P21" s="545">
        <v>24.1</v>
      </c>
      <c r="Q21" s="545">
        <v>24</v>
      </c>
      <c r="R21" s="545">
        <v>23.7</v>
      </c>
      <c r="S21" s="545">
        <v>22.2</v>
      </c>
      <c r="T21" s="545">
        <v>20.8</v>
      </c>
      <c r="U21" s="545">
        <v>20.6</v>
      </c>
      <c r="V21" s="545">
        <v>20.7</v>
      </c>
      <c r="W21" s="545">
        <v>20.5</v>
      </c>
      <c r="X21" s="545">
        <v>20.2</v>
      </c>
      <c r="Y21" s="545">
        <v>20.2</v>
      </c>
      <c r="Z21" s="545">
        <v>18.8</v>
      </c>
      <c r="AA21" s="545">
        <v>18.7</v>
      </c>
      <c r="AB21" s="545">
        <v>18.5</v>
      </c>
      <c r="AC21" s="545">
        <v>18.600000000000001</v>
      </c>
      <c r="AD21" s="545">
        <v>18.399999999999999</v>
      </c>
      <c r="AE21" s="545">
        <v>18.5</v>
      </c>
      <c r="AF21" s="545">
        <v>18.399999999999999</v>
      </c>
      <c r="AG21" s="545">
        <v>18.399999999999999</v>
      </c>
      <c r="AH21" s="545">
        <v>18.7</v>
      </c>
      <c r="AI21" s="545">
        <v>18.7</v>
      </c>
      <c r="AJ21" s="546">
        <v>18.899999999999999</v>
      </c>
    </row>
    <row r="22" spans="1:36" x14ac:dyDescent="0.2">
      <c r="A22" s="317"/>
      <c r="B22" s="924"/>
      <c r="C22" s="269" t="s">
        <v>666</v>
      </c>
      <c r="D22" s="471" t="s">
        <v>216</v>
      </c>
      <c r="E22" s="544" t="s">
        <v>657</v>
      </c>
      <c r="F22" s="466" t="s">
        <v>197</v>
      </c>
      <c r="G22" s="466">
        <v>1</v>
      </c>
      <c r="H22" s="538">
        <v>65.2</v>
      </c>
      <c r="I22" s="543">
        <v>64.900000000000006</v>
      </c>
      <c r="J22" s="543">
        <v>64.499999999999972</v>
      </c>
      <c r="K22" s="543">
        <v>65</v>
      </c>
      <c r="L22" s="545">
        <v>66</v>
      </c>
      <c r="M22" s="545">
        <v>65.400000000000006</v>
      </c>
      <c r="N22" s="545">
        <v>66.400000000000006</v>
      </c>
      <c r="O22" s="545">
        <v>67.599999999999994</v>
      </c>
      <c r="P22" s="545">
        <v>68.400000000000006</v>
      </c>
      <c r="Q22" s="545">
        <v>68.099999999999994</v>
      </c>
      <c r="R22" s="545">
        <v>68.699999999999989</v>
      </c>
      <c r="S22" s="545">
        <v>69.8</v>
      </c>
      <c r="T22" s="545">
        <v>71.3</v>
      </c>
      <c r="U22" s="545">
        <v>70.3</v>
      </c>
      <c r="V22" s="545">
        <v>70.7</v>
      </c>
      <c r="W22" s="545">
        <v>70</v>
      </c>
      <c r="X22" s="545">
        <v>69.5</v>
      </c>
      <c r="Y22" s="545">
        <v>69.09999999999998</v>
      </c>
      <c r="Z22" s="545">
        <v>70.2</v>
      </c>
      <c r="AA22" s="545">
        <v>70.199999999999989</v>
      </c>
      <c r="AB22" s="545">
        <v>69.400000000000006</v>
      </c>
      <c r="AC22" s="545">
        <v>69.8</v>
      </c>
      <c r="AD22" s="545">
        <v>69</v>
      </c>
      <c r="AE22" s="545">
        <v>69.400000000000006</v>
      </c>
      <c r="AF22" s="545">
        <v>69.3</v>
      </c>
      <c r="AG22" s="545">
        <v>69.300000000000026</v>
      </c>
      <c r="AH22" s="545">
        <v>70.199999999999974</v>
      </c>
      <c r="AI22" s="545">
        <v>70.3</v>
      </c>
      <c r="AJ22" s="546">
        <v>70.799999999999983</v>
      </c>
    </row>
    <row r="23" spans="1:36" x14ac:dyDescent="0.2">
      <c r="A23" s="317"/>
      <c r="B23" s="924"/>
      <c r="C23" s="269" t="s">
        <v>667</v>
      </c>
      <c r="D23" s="471" t="s">
        <v>218</v>
      </c>
      <c r="E23" s="544" t="s">
        <v>657</v>
      </c>
      <c r="F23" s="466" t="s">
        <v>197</v>
      </c>
      <c r="G23" s="466">
        <v>1</v>
      </c>
      <c r="H23" s="538">
        <v>18.7</v>
      </c>
      <c r="I23" s="543">
        <v>18.100000000000001</v>
      </c>
      <c r="J23" s="543">
        <v>17.899999999999999</v>
      </c>
      <c r="K23" s="543">
        <v>17.7</v>
      </c>
      <c r="L23" s="545">
        <v>17.5</v>
      </c>
      <c r="M23" s="545">
        <v>17.399999999999999</v>
      </c>
      <c r="N23" s="545">
        <v>17.3</v>
      </c>
      <c r="O23" s="545">
        <v>15.7</v>
      </c>
      <c r="P23" s="545">
        <v>15.6</v>
      </c>
      <c r="Q23" s="545">
        <v>15.5</v>
      </c>
      <c r="R23" s="545">
        <v>15.3</v>
      </c>
      <c r="S23" s="545">
        <v>15.3</v>
      </c>
      <c r="T23" s="545">
        <v>15.3</v>
      </c>
      <c r="U23" s="545">
        <v>15.1</v>
      </c>
      <c r="V23" s="545">
        <v>15.2</v>
      </c>
      <c r="W23" s="545">
        <v>15</v>
      </c>
      <c r="X23" s="545">
        <v>14.8</v>
      </c>
      <c r="Y23" s="545">
        <v>14.8</v>
      </c>
      <c r="Z23" s="545">
        <v>14.7</v>
      </c>
      <c r="AA23" s="545">
        <v>14.7</v>
      </c>
      <c r="AB23" s="545">
        <v>14.5</v>
      </c>
      <c r="AC23" s="545">
        <v>13.3</v>
      </c>
      <c r="AD23" s="545">
        <v>13.1</v>
      </c>
      <c r="AE23" s="545">
        <v>13.2</v>
      </c>
      <c r="AF23" s="545">
        <v>13.2</v>
      </c>
      <c r="AG23" s="545">
        <v>13.1</v>
      </c>
      <c r="AH23" s="545">
        <v>13.4</v>
      </c>
      <c r="AI23" s="545">
        <v>13.3</v>
      </c>
      <c r="AJ23" s="546">
        <v>13.5</v>
      </c>
    </row>
    <row r="24" spans="1:36" x14ac:dyDescent="0.2">
      <c r="A24" s="317"/>
      <c r="B24" s="924"/>
      <c r="C24" s="269" t="s">
        <v>668</v>
      </c>
      <c r="D24" s="471" t="s">
        <v>220</v>
      </c>
      <c r="E24" s="544" t="s">
        <v>657</v>
      </c>
      <c r="F24" s="466" t="s">
        <v>197</v>
      </c>
      <c r="G24" s="466">
        <v>1</v>
      </c>
      <c r="H24" s="538">
        <v>15.6</v>
      </c>
      <c r="I24" s="543">
        <v>15.1</v>
      </c>
      <c r="J24" s="543">
        <v>14.9</v>
      </c>
      <c r="K24" s="543">
        <v>14.7</v>
      </c>
      <c r="L24" s="545">
        <v>14.6</v>
      </c>
      <c r="M24" s="545">
        <v>14.5</v>
      </c>
      <c r="N24" s="545">
        <v>14.4</v>
      </c>
      <c r="O24" s="545">
        <v>14.3</v>
      </c>
      <c r="P24" s="545">
        <v>14.2</v>
      </c>
      <c r="Q24" s="545">
        <v>14.1</v>
      </c>
      <c r="R24" s="545">
        <v>12.5</v>
      </c>
      <c r="S24" s="545">
        <v>12.5</v>
      </c>
      <c r="T24" s="545">
        <v>12.5</v>
      </c>
      <c r="U24" s="545">
        <v>12.3</v>
      </c>
      <c r="V24" s="545">
        <v>12.4</v>
      </c>
      <c r="W24" s="545">
        <v>12.3</v>
      </c>
      <c r="X24" s="545">
        <v>12.1</v>
      </c>
      <c r="Y24" s="545">
        <v>12.1</v>
      </c>
      <c r="Z24" s="545">
        <v>12.1</v>
      </c>
      <c r="AA24" s="545">
        <v>12</v>
      </c>
      <c r="AB24" s="545">
        <v>11.9</v>
      </c>
      <c r="AC24" s="545">
        <v>13.3</v>
      </c>
      <c r="AD24" s="545">
        <v>13.1</v>
      </c>
      <c r="AE24" s="545">
        <v>13.2</v>
      </c>
      <c r="AF24" s="545">
        <v>13.2</v>
      </c>
      <c r="AG24" s="545">
        <v>13.1</v>
      </c>
      <c r="AH24" s="545">
        <v>13.4</v>
      </c>
      <c r="AI24" s="545">
        <v>13.3</v>
      </c>
      <c r="AJ24" s="546">
        <v>13.5</v>
      </c>
    </row>
    <row r="25" spans="1:36" x14ac:dyDescent="0.2">
      <c r="A25" s="317"/>
      <c r="B25" s="924"/>
      <c r="C25" s="269" t="s">
        <v>669</v>
      </c>
      <c r="D25" s="471" t="s">
        <v>222</v>
      </c>
      <c r="E25" s="544" t="s">
        <v>657</v>
      </c>
      <c r="F25" s="466" t="s">
        <v>197</v>
      </c>
      <c r="G25" s="466">
        <v>1</v>
      </c>
      <c r="H25" s="538">
        <v>20.2</v>
      </c>
      <c r="I25" s="543">
        <v>19.600000000000001</v>
      </c>
      <c r="J25" s="543">
        <v>19.399999999999999</v>
      </c>
      <c r="K25" s="543">
        <v>19.2</v>
      </c>
      <c r="L25" s="545">
        <v>19</v>
      </c>
      <c r="M25" s="545">
        <v>18.899999999999999</v>
      </c>
      <c r="N25" s="545">
        <v>18.7</v>
      </c>
      <c r="O25" s="545">
        <v>18.600000000000001</v>
      </c>
      <c r="P25" s="545">
        <v>18.399999999999999</v>
      </c>
      <c r="Q25" s="545">
        <v>18.399999999999999</v>
      </c>
      <c r="R25" s="545">
        <v>18.100000000000001</v>
      </c>
      <c r="S25" s="545">
        <v>18</v>
      </c>
      <c r="T25" s="545">
        <v>18.100000000000001</v>
      </c>
      <c r="U25" s="545">
        <v>17.8</v>
      </c>
      <c r="V25" s="545">
        <v>17.899999999999999</v>
      </c>
      <c r="W25" s="545">
        <v>17.7</v>
      </c>
      <c r="X25" s="545">
        <v>17.5</v>
      </c>
      <c r="Y25" s="545">
        <v>17.5</v>
      </c>
      <c r="Z25" s="545">
        <v>17.399999999999999</v>
      </c>
      <c r="AA25" s="545">
        <v>17.399999999999999</v>
      </c>
      <c r="AB25" s="545">
        <v>17.2</v>
      </c>
      <c r="AC25" s="545">
        <v>17.3</v>
      </c>
      <c r="AD25" s="545">
        <v>17.100000000000001</v>
      </c>
      <c r="AE25" s="545">
        <v>17.2</v>
      </c>
      <c r="AF25" s="545">
        <v>17.100000000000001</v>
      </c>
      <c r="AG25" s="545">
        <v>17.100000000000001</v>
      </c>
      <c r="AH25" s="545">
        <v>17.399999999999999</v>
      </c>
      <c r="AI25" s="545">
        <v>17.3</v>
      </c>
      <c r="AJ25" s="546">
        <v>17.5</v>
      </c>
    </row>
    <row r="26" spans="1:36" x14ac:dyDescent="0.2">
      <c r="A26" s="317"/>
      <c r="B26" s="924"/>
      <c r="C26" s="269" t="s">
        <v>670</v>
      </c>
      <c r="D26" s="471" t="s">
        <v>224</v>
      </c>
      <c r="E26" s="544" t="s">
        <v>657</v>
      </c>
      <c r="F26" s="466" t="s">
        <v>197</v>
      </c>
      <c r="G26" s="466">
        <v>1</v>
      </c>
      <c r="H26" s="538">
        <v>1.6</v>
      </c>
      <c r="I26" s="543">
        <v>1.5</v>
      </c>
      <c r="J26" s="543">
        <v>1.5</v>
      </c>
      <c r="K26" s="543">
        <v>1.5</v>
      </c>
      <c r="L26" s="545">
        <v>1.5</v>
      </c>
      <c r="M26" s="545">
        <v>1.5</v>
      </c>
      <c r="N26" s="545">
        <v>1.4</v>
      </c>
      <c r="O26" s="545">
        <v>1.4</v>
      </c>
      <c r="P26" s="545">
        <v>1.4</v>
      </c>
      <c r="Q26" s="545">
        <v>1.4</v>
      </c>
      <c r="R26" s="545">
        <v>1.4</v>
      </c>
      <c r="S26" s="545">
        <v>1.4</v>
      </c>
      <c r="T26" s="545">
        <v>1.4</v>
      </c>
      <c r="U26" s="545">
        <v>1.4</v>
      </c>
      <c r="V26" s="545">
        <v>1.4</v>
      </c>
      <c r="W26" s="545">
        <v>1.4</v>
      </c>
      <c r="X26" s="545">
        <v>1.4</v>
      </c>
      <c r="Y26" s="545">
        <v>1.4</v>
      </c>
      <c r="Z26" s="545">
        <v>1.4</v>
      </c>
      <c r="AA26" s="545">
        <v>1.3</v>
      </c>
      <c r="AB26" s="545">
        <v>1.3</v>
      </c>
      <c r="AC26" s="545">
        <v>1.3</v>
      </c>
      <c r="AD26" s="545">
        <v>1.3</v>
      </c>
      <c r="AE26" s="545">
        <v>1.3</v>
      </c>
      <c r="AF26" s="545">
        <v>1.3</v>
      </c>
      <c r="AG26" s="545">
        <v>1.3</v>
      </c>
      <c r="AH26" s="545">
        <v>1.4</v>
      </c>
      <c r="AI26" s="545">
        <v>1.4</v>
      </c>
      <c r="AJ26" s="546">
        <v>1.4</v>
      </c>
    </row>
    <row r="27" spans="1:36" x14ac:dyDescent="0.2">
      <c r="A27" s="317"/>
      <c r="B27" s="924"/>
      <c r="C27" s="265" t="s">
        <v>671</v>
      </c>
      <c r="D27" s="359" t="s">
        <v>226</v>
      </c>
      <c r="E27" s="360" t="s">
        <v>672</v>
      </c>
      <c r="F27" s="466" t="s">
        <v>197</v>
      </c>
      <c r="G27" s="466">
        <v>1</v>
      </c>
      <c r="H27" s="462">
        <f>ROUND(((H9+H10)*1000000)/((H54+H55)*1000),1)</f>
        <v>132</v>
      </c>
      <c r="I27" s="543">
        <f>ROUND(((I9+I10)*1000000)/((I54+I55)*1000),1)</f>
        <v>128.1</v>
      </c>
      <c r="J27" s="543">
        <f t="shared" ref="J27:K27" si="3">ROUND(((J9+J10)*1000000)/((J54+J55)*1000),1)</f>
        <v>127.2</v>
      </c>
      <c r="K27" s="543">
        <f t="shared" si="3"/>
        <v>125</v>
      </c>
      <c r="L27" s="467">
        <f>ROUND(((L9+L10)*1000000)/((L54+L55)*1000),1)</f>
        <v>124.2</v>
      </c>
      <c r="M27" s="467">
        <f t="shared" ref="M27:AJ27" si="4">ROUND(((M9+M10)*1000000)/((M54+M55)*1000),1)</f>
        <v>123.1</v>
      </c>
      <c r="N27" s="467">
        <f t="shared" si="4"/>
        <v>122</v>
      </c>
      <c r="O27" s="467">
        <f t="shared" si="4"/>
        <v>120.8</v>
      </c>
      <c r="P27" s="467">
        <f t="shared" si="4"/>
        <v>119.7</v>
      </c>
      <c r="Q27" s="467">
        <f t="shared" si="4"/>
        <v>119.4</v>
      </c>
      <c r="R27" s="467">
        <f t="shared" si="4"/>
        <v>118</v>
      </c>
      <c r="S27" s="467">
        <f t="shared" si="4"/>
        <v>117.7</v>
      </c>
      <c r="T27" s="467">
        <f t="shared" si="4"/>
        <v>117.7</v>
      </c>
      <c r="U27" s="467">
        <f t="shared" si="4"/>
        <v>116.8</v>
      </c>
      <c r="V27" s="467">
        <f t="shared" si="4"/>
        <v>116.9</v>
      </c>
      <c r="W27" s="467">
        <f t="shared" si="4"/>
        <v>116.2</v>
      </c>
      <c r="X27" s="467">
        <f t="shared" si="4"/>
        <v>115.2</v>
      </c>
      <c r="Y27" s="467">
        <f t="shared" si="4"/>
        <v>114.9</v>
      </c>
      <c r="Z27" s="467">
        <f t="shared" si="4"/>
        <v>114.9</v>
      </c>
      <c r="AA27" s="467">
        <f t="shared" si="4"/>
        <v>114.3</v>
      </c>
      <c r="AB27" s="467">
        <f t="shared" si="4"/>
        <v>113.6</v>
      </c>
      <c r="AC27" s="467">
        <f t="shared" si="4"/>
        <v>113.7</v>
      </c>
      <c r="AD27" s="467">
        <f t="shared" si="4"/>
        <v>113.4</v>
      </c>
      <c r="AE27" s="467">
        <f t="shared" si="4"/>
        <v>113.1</v>
      </c>
      <c r="AF27" s="467">
        <f t="shared" si="4"/>
        <v>112.8</v>
      </c>
      <c r="AG27" s="467">
        <f t="shared" si="4"/>
        <v>112.2</v>
      </c>
      <c r="AH27" s="467">
        <f t="shared" si="4"/>
        <v>112.3</v>
      </c>
      <c r="AI27" s="467">
        <f t="shared" si="4"/>
        <v>112.1</v>
      </c>
      <c r="AJ27" s="467">
        <f t="shared" si="4"/>
        <v>111.9</v>
      </c>
    </row>
    <row r="28" spans="1:36" x14ac:dyDescent="0.2">
      <c r="A28" s="317"/>
      <c r="B28" s="924"/>
      <c r="C28" s="265" t="s">
        <v>673</v>
      </c>
      <c r="D28" s="359" t="s">
        <v>229</v>
      </c>
      <c r="E28" s="266" t="s">
        <v>637</v>
      </c>
      <c r="F28" s="361" t="s">
        <v>75</v>
      </c>
      <c r="G28" s="361">
        <v>1</v>
      </c>
      <c r="H28" s="462">
        <f>'3. BL Demand'!H28+'6. Preferred (Scenario Yr)'!H57</f>
        <v>0.18</v>
      </c>
      <c r="I28" s="543">
        <f>'3. BL Demand'!I28+'6. Preferred (Scenario Yr)'!I57</f>
        <v>0.18</v>
      </c>
      <c r="J28" s="543">
        <f>'3. BL Demand'!J28+'6. Preferred (Scenario Yr)'!J57</f>
        <v>0.18</v>
      </c>
      <c r="K28" s="543">
        <f>'3. BL Demand'!K28+'6. Preferred (Scenario Yr)'!K57</f>
        <v>0.18</v>
      </c>
      <c r="L28" s="467">
        <f>'3. BL Demand'!L28+'6. Preferred (Scenario Yr)'!L57</f>
        <v>0.18</v>
      </c>
      <c r="M28" s="467">
        <f>'3. BL Demand'!M28+'6. Preferred (Scenario Yr)'!M57</f>
        <v>0.18</v>
      </c>
      <c r="N28" s="467">
        <f>'3. BL Demand'!N28+'6. Preferred (Scenario Yr)'!N57</f>
        <v>0.18</v>
      </c>
      <c r="O28" s="467">
        <f>'3. BL Demand'!O28+'6. Preferred (Scenario Yr)'!O57</f>
        <v>0.18</v>
      </c>
      <c r="P28" s="467">
        <f>'3. BL Demand'!P28+'6. Preferred (Scenario Yr)'!P57</f>
        <v>0.18</v>
      </c>
      <c r="Q28" s="467">
        <f>'3. BL Demand'!Q28+'6. Preferred (Scenario Yr)'!Q57</f>
        <v>0.18</v>
      </c>
      <c r="R28" s="467">
        <f>'3. BL Demand'!R28+'6. Preferred (Scenario Yr)'!R57</f>
        <v>0.18</v>
      </c>
      <c r="S28" s="467">
        <f>'3. BL Demand'!S28+'6. Preferred (Scenario Yr)'!S57</f>
        <v>0.18</v>
      </c>
      <c r="T28" s="467">
        <f>'3. BL Demand'!T28+'6. Preferred (Scenario Yr)'!T57</f>
        <v>0.18</v>
      </c>
      <c r="U28" s="467">
        <f>'3. BL Demand'!U28+'6. Preferred (Scenario Yr)'!U57</f>
        <v>0.18</v>
      </c>
      <c r="V28" s="467">
        <f>'3. BL Demand'!V28+'6. Preferred (Scenario Yr)'!V57</f>
        <v>0.18</v>
      </c>
      <c r="W28" s="467">
        <f>'3. BL Demand'!W28+'6. Preferred (Scenario Yr)'!W57</f>
        <v>0.18</v>
      </c>
      <c r="X28" s="467">
        <f>'3. BL Demand'!X28+'6. Preferred (Scenario Yr)'!X57</f>
        <v>0.18</v>
      </c>
      <c r="Y28" s="467">
        <f>'3. BL Demand'!Y28+'6. Preferred (Scenario Yr)'!Y57</f>
        <v>0.18</v>
      </c>
      <c r="Z28" s="467">
        <f>'3. BL Demand'!Z28+'6. Preferred (Scenario Yr)'!Z57</f>
        <v>0.18</v>
      </c>
      <c r="AA28" s="467">
        <f>'3. BL Demand'!AA28+'6. Preferred (Scenario Yr)'!AA57</f>
        <v>0.18</v>
      </c>
      <c r="AB28" s="467">
        <f>'3. BL Demand'!AB28+'6. Preferred (Scenario Yr)'!AB57</f>
        <v>0.18</v>
      </c>
      <c r="AC28" s="467">
        <f>'3. BL Demand'!AC28+'6. Preferred (Scenario Yr)'!AC57</f>
        <v>0.18</v>
      </c>
      <c r="AD28" s="467">
        <f>'3. BL Demand'!AD28+'6. Preferred (Scenario Yr)'!AD57</f>
        <v>0.18</v>
      </c>
      <c r="AE28" s="467">
        <f>'3. BL Demand'!AE28+'6. Preferred (Scenario Yr)'!AE57</f>
        <v>0.18</v>
      </c>
      <c r="AF28" s="467">
        <f>'3. BL Demand'!AF28+'6. Preferred (Scenario Yr)'!AF57</f>
        <v>0.18</v>
      </c>
      <c r="AG28" s="467">
        <f>'3. BL Demand'!AG28+'6. Preferred (Scenario Yr)'!AG57</f>
        <v>0.18</v>
      </c>
      <c r="AH28" s="467">
        <f>'3. BL Demand'!AH28+'6. Preferred (Scenario Yr)'!AH57</f>
        <v>0.18</v>
      </c>
      <c r="AI28" s="467">
        <f>'3. BL Demand'!AI28+'6. Preferred (Scenario Yr)'!AI57</f>
        <v>0.18</v>
      </c>
      <c r="AJ28" s="814">
        <f>'3. BL Demand'!AJ28+'6. Preferred (Scenario Yr)'!AJ57</f>
        <v>0.18</v>
      </c>
    </row>
    <row r="29" spans="1:36" ht="15.75" thickBot="1" x14ac:dyDescent="0.25">
      <c r="A29" s="317"/>
      <c r="B29" s="925"/>
      <c r="C29" s="299" t="s">
        <v>674</v>
      </c>
      <c r="D29" s="357" t="s">
        <v>231</v>
      </c>
      <c r="E29" s="300" t="s">
        <v>637</v>
      </c>
      <c r="F29" s="301" t="s">
        <v>75</v>
      </c>
      <c r="G29" s="301">
        <v>1</v>
      </c>
      <c r="H29" s="835">
        <f>'3. BL Demand'!H29+'6. Preferred (Scenario Yr)'!H34</f>
        <v>0.01</v>
      </c>
      <c r="I29" s="807">
        <f>'3. BL Demand'!I29+'6. Preferred (Scenario Yr)'!I34</f>
        <v>0.01</v>
      </c>
      <c r="J29" s="797">
        <f>'3. BL Demand'!J29+'6. Preferred (Scenario Yr)'!J34</f>
        <v>0.01</v>
      </c>
      <c r="K29" s="797">
        <f>'3. BL Demand'!K29+'6. Preferred (Scenario Yr)'!K34</f>
        <v>0.01</v>
      </c>
      <c r="L29" s="826">
        <f>'3. BL Demand'!L29+'6. Preferred (Scenario Yr)'!L34</f>
        <v>0.01</v>
      </c>
      <c r="M29" s="826">
        <f>'3. BL Demand'!M29+'6. Preferred (Scenario Yr)'!M34</f>
        <v>0.01</v>
      </c>
      <c r="N29" s="826">
        <f>'3. BL Demand'!N29+'6. Preferred (Scenario Yr)'!N34</f>
        <v>0.01</v>
      </c>
      <c r="O29" s="826">
        <f>'3. BL Demand'!O29+'6. Preferred (Scenario Yr)'!O34</f>
        <v>0.01</v>
      </c>
      <c r="P29" s="826">
        <f>'3. BL Demand'!P29+'6. Preferred (Scenario Yr)'!P34</f>
        <v>0.01</v>
      </c>
      <c r="Q29" s="826">
        <f>'3. BL Demand'!Q29+'6. Preferred (Scenario Yr)'!Q34</f>
        <v>0.01</v>
      </c>
      <c r="R29" s="826">
        <f>'3. BL Demand'!R29+'6. Preferred (Scenario Yr)'!R34</f>
        <v>0.01</v>
      </c>
      <c r="S29" s="826">
        <f>'3. BL Demand'!S29+'6. Preferred (Scenario Yr)'!S34</f>
        <v>0.01</v>
      </c>
      <c r="T29" s="826">
        <f>'3. BL Demand'!T29+'6. Preferred (Scenario Yr)'!T34</f>
        <v>0.01</v>
      </c>
      <c r="U29" s="826">
        <f>'3. BL Demand'!U29+'6. Preferred (Scenario Yr)'!U34</f>
        <v>0.01</v>
      </c>
      <c r="V29" s="826">
        <f>'3. BL Demand'!V29+'6. Preferred (Scenario Yr)'!V34</f>
        <v>0.01</v>
      </c>
      <c r="W29" s="826">
        <f>'3. BL Demand'!W29+'6. Preferred (Scenario Yr)'!W34</f>
        <v>0.01</v>
      </c>
      <c r="X29" s="826">
        <f>'3. BL Demand'!X29+'6. Preferred (Scenario Yr)'!X34</f>
        <v>0.01</v>
      </c>
      <c r="Y29" s="826">
        <f>'3. BL Demand'!Y29+'6. Preferred (Scenario Yr)'!Y34</f>
        <v>0.01</v>
      </c>
      <c r="Z29" s="826">
        <f>'3. BL Demand'!Z29+'6. Preferred (Scenario Yr)'!Z34</f>
        <v>0.01</v>
      </c>
      <c r="AA29" s="826">
        <f>'3. BL Demand'!AA29+'6. Preferred (Scenario Yr)'!AA34</f>
        <v>0.01</v>
      </c>
      <c r="AB29" s="826">
        <f>'3. BL Demand'!AB29+'6. Preferred (Scenario Yr)'!AB34</f>
        <v>0.01</v>
      </c>
      <c r="AC29" s="826">
        <f>'3. BL Demand'!AC29+'6. Preferred (Scenario Yr)'!AC34</f>
        <v>0.01</v>
      </c>
      <c r="AD29" s="826">
        <f>'3. BL Demand'!AD29+'6. Preferred (Scenario Yr)'!AD34</f>
        <v>0.01</v>
      </c>
      <c r="AE29" s="826">
        <f>'3. BL Demand'!AE29+'6. Preferred (Scenario Yr)'!AE34</f>
        <v>0.01</v>
      </c>
      <c r="AF29" s="826">
        <f>'3. BL Demand'!AF29+'6. Preferred (Scenario Yr)'!AF34</f>
        <v>0.01</v>
      </c>
      <c r="AG29" s="826">
        <f>'3. BL Demand'!AG29+'6. Preferred (Scenario Yr)'!AG34</f>
        <v>0.01</v>
      </c>
      <c r="AH29" s="826">
        <f>'3. BL Demand'!AH29+'6. Preferred (Scenario Yr)'!AH34</f>
        <v>0.01</v>
      </c>
      <c r="AI29" s="826">
        <f>'3. BL Demand'!AI29+'6. Preferred (Scenario Yr)'!AI34</f>
        <v>0.01</v>
      </c>
      <c r="AJ29" s="827">
        <f>'3. BL Demand'!AJ29+'6. Preferred (Scenario Yr)'!AJ34</f>
        <v>0.01</v>
      </c>
    </row>
    <row r="30" spans="1:36" x14ac:dyDescent="0.2">
      <c r="A30" s="317"/>
      <c r="B30" s="926" t="s">
        <v>232</v>
      </c>
      <c r="C30" s="262" t="s">
        <v>675</v>
      </c>
      <c r="D30" s="547" t="s">
        <v>234</v>
      </c>
      <c r="E30" s="266" t="s">
        <v>637</v>
      </c>
      <c r="F30" s="361" t="s">
        <v>75</v>
      </c>
      <c r="G30" s="361">
        <v>2</v>
      </c>
      <c r="H30" s="352">
        <f>'3. BL Demand'!H30+'6. Preferred (Scenario Yr)'!H60</f>
        <v>0.03</v>
      </c>
      <c r="I30" s="449">
        <f>'3. BL Demand'!I30+'6. Preferred (Scenario Yr)'!I60</f>
        <v>0.04</v>
      </c>
      <c r="J30" s="449">
        <f>'3. BL Demand'!J30+'6. Preferred (Scenario Yr)'!J60</f>
        <v>0.04</v>
      </c>
      <c r="K30" s="449">
        <f>'3. BL Demand'!K30+'6. Preferred (Scenario Yr)'!K60</f>
        <v>0.03</v>
      </c>
      <c r="L30" s="489">
        <f>'3. BL Demand'!L30+'6. Preferred (Scenario Yr)'!L60</f>
        <v>0.03</v>
      </c>
      <c r="M30" s="489">
        <f>'3. BL Demand'!M30+'6. Preferred (Scenario Yr)'!M60</f>
        <v>0.03</v>
      </c>
      <c r="N30" s="489">
        <f>'3. BL Demand'!N30+'6. Preferred (Scenario Yr)'!N60</f>
        <v>0.03</v>
      </c>
      <c r="O30" s="489">
        <f>'3. BL Demand'!O30+'6. Preferred (Scenario Yr)'!O60</f>
        <v>0.03</v>
      </c>
      <c r="P30" s="489">
        <f>'3. BL Demand'!P30+'6. Preferred (Scenario Yr)'!P60</f>
        <v>0.03</v>
      </c>
      <c r="Q30" s="489">
        <f>'3. BL Demand'!Q30+'6. Preferred (Scenario Yr)'!Q60</f>
        <v>0.03</v>
      </c>
      <c r="R30" s="489">
        <f>'3. BL Demand'!R30+'6. Preferred (Scenario Yr)'!R60</f>
        <v>0.03</v>
      </c>
      <c r="S30" s="489">
        <f>'3. BL Demand'!S30+'6. Preferred (Scenario Yr)'!S60</f>
        <v>0.03</v>
      </c>
      <c r="T30" s="489">
        <f>'3. BL Demand'!T30+'6. Preferred (Scenario Yr)'!T60</f>
        <v>0.03</v>
      </c>
      <c r="U30" s="489">
        <f>'3. BL Demand'!U30+'6. Preferred (Scenario Yr)'!U60</f>
        <v>0.03</v>
      </c>
      <c r="V30" s="489">
        <f>'3. BL Demand'!V30+'6. Preferred (Scenario Yr)'!V60</f>
        <v>0.03</v>
      </c>
      <c r="W30" s="489">
        <f>'3. BL Demand'!W30+'6. Preferred (Scenario Yr)'!W60</f>
        <v>0.03</v>
      </c>
      <c r="X30" s="489">
        <f>'3. BL Demand'!X30+'6. Preferred (Scenario Yr)'!X60</f>
        <v>0.03</v>
      </c>
      <c r="Y30" s="489">
        <f>'3. BL Demand'!Y30+'6. Preferred (Scenario Yr)'!Y60</f>
        <v>0.03</v>
      </c>
      <c r="Z30" s="489">
        <f>'3. BL Demand'!Z30+'6. Preferred (Scenario Yr)'!Z60</f>
        <v>0.03</v>
      </c>
      <c r="AA30" s="489">
        <f>'3. BL Demand'!AA30+'6. Preferred (Scenario Yr)'!AA60</f>
        <v>0.03</v>
      </c>
      <c r="AB30" s="489">
        <f>'3. BL Demand'!AB30+'6. Preferred (Scenario Yr)'!AB60</f>
        <v>0.03</v>
      </c>
      <c r="AC30" s="489">
        <f>'3. BL Demand'!AC30+'6. Preferred (Scenario Yr)'!AC60</f>
        <v>0.03</v>
      </c>
      <c r="AD30" s="489">
        <f>'3. BL Demand'!AD30+'6. Preferred (Scenario Yr)'!AD60</f>
        <v>0.03</v>
      </c>
      <c r="AE30" s="489">
        <f>'3. BL Demand'!AE30+'6. Preferred (Scenario Yr)'!AE60</f>
        <v>0.03</v>
      </c>
      <c r="AF30" s="489">
        <f>'3. BL Demand'!AF30+'6. Preferred (Scenario Yr)'!AF60</f>
        <v>0.03</v>
      </c>
      <c r="AG30" s="489">
        <f>'3. BL Demand'!AG30+'6. Preferred (Scenario Yr)'!AG60</f>
        <v>0.03</v>
      </c>
      <c r="AH30" s="489">
        <f>'3. BL Demand'!AH30+'6. Preferred (Scenario Yr)'!AH60</f>
        <v>0.03</v>
      </c>
      <c r="AI30" s="489">
        <f>'3. BL Demand'!AI30+'6. Preferred (Scenario Yr)'!AI60</f>
        <v>0.03</v>
      </c>
      <c r="AJ30" s="815">
        <f>'3. BL Demand'!AJ30+'6. Preferred (Scenario Yr)'!AJ60</f>
        <v>0.03</v>
      </c>
    </row>
    <row r="31" spans="1:36" x14ac:dyDescent="0.2">
      <c r="A31" s="317"/>
      <c r="B31" s="927"/>
      <c r="C31" s="265" t="s">
        <v>676</v>
      </c>
      <c r="D31" s="547" t="s">
        <v>236</v>
      </c>
      <c r="E31" s="266" t="s">
        <v>637</v>
      </c>
      <c r="F31" s="361" t="s">
        <v>75</v>
      </c>
      <c r="G31" s="361">
        <v>2</v>
      </c>
      <c r="H31" s="355">
        <f>'3. BL Demand'!H31+'6. Preferred (Scenario Yr)'!H63</f>
        <v>0.01</v>
      </c>
      <c r="I31" s="449">
        <f>'3. BL Demand'!I31+'6. Preferred (Scenario Yr)'!I63</f>
        <v>0.01</v>
      </c>
      <c r="J31" s="449">
        <f>'3. BL Demand'!J31+'6. Preferred (Scenario Yr)'!J63</f>
        <v>0.01</v>
      </c>
      <c r="K31" s="449">
        <f>'3. BL Demand'!K31+'6. Preferred (Scenario Yr)'!K63</f>
        <v>0.01</v>
      </c>
      <c r="L31" s="356">
        <f>'3. BL Demand'!L31+'6. Preferred (Scenario Yr)'!L63</f>
        <v>0.01</v>
      </c>
      <c r="M31" s="356">
        <f>'3. BL Demand'!M31+'6. Preferred (Scenario Yr)'!M63</f>
        <v>0.01</v>
      </c>
      <c r="N31" s="356">
        <f>'3. BL Demand'!N31+'6. Preferred (Scenario Yr)'!N63</f>
        <v>0.01</v>
      </c>
      <c r="O31" s="356">
        <f>'3. BL Demand'!O31+'6. Preferred (Scenario Yr)'!O63</f>
        <v>0.01</v>
      </c>
      <c r="P31" s="356">
        <f>'3. BL Demand'!P31+'6. Preferred (Scenario Yr)'!P63</f>
        <v>0.01</v>
      </c>
      <c r="Q31" s="356">
        <f>'3. BL Demand'!Q31+'6. Preferred (Scenario Yr)'!Q63</f>
        <v>0.01</v>
      </c>
      <c r="R31" s="356">
        <f>'3. BL Demand'!R31+'6. Preferred (Scenario Yr)'!R63</f>
        <v>0.01</v>
      </c>
      <c r="S31" s="356">
        <f>'3. BL Demand'!S31+'6. Preferred (Scenario Yr)'!S63</f>
        <v>0.01</v>
      </c>
      <c r="T31" s="356">
        <f>'3. BL Demand'!T31+'6. Preferred (Scenario Yr)'!T63</f>
        <v>0.01</v>
      </c>
      <c r="U31" s="356">
        <f>'3. BL Demand'!U31+'6. Preferred (Scenario Yr)'!U63</f>
        <v>0.01</v>
      </c>
      <c r="V31" s="356">
        <f>'3. BL Demand'!V31+'6. Preferred (Scenario Yr)'!V63</f>
        <v>0.01</v>
      </c>
      <c r="W31" s="356">
        <f>'3. BL Demand'!W31+'6. Preferred (Scenario Yr)'!W63</f>
        <v>0.01</v>
      </c>
      <c r="X31" s="356">
        <f>'3. BL Demand'!X31+'6. Preferred (Scenario Yr)'!X63</f>
        <v>0.01</v>
      </c>
      <c r="Y31" s="356">
        <f>'3. BL Demand'!Y31+'6. Preferred (Scenario Yr)'!Y63</f>
        <v>0.01</v>
      </c>
      <c r="Z31" s="356">
        <f>'3. BL Demand'!Z31+'6. Preferred (Scenario Yr)'!Z63</f>
        <v>0.01</v>
      </c>
      <c r="AA31" s="356">
        <f>'3. BL Demand'!AA31+'6. Preferred (Scenario Yr)'!AA63</f>
        <v>0.01</v>
      </c>
      <c r="AB31" s="356">
        <f>'3. BL Demand'!AB31+'6. Preferred (Scenario Yr)'!AB63</f>
        <v>0.01</v>
      </c>
      <c r="AC31" s="356">
        <f>'3. BL Demand'!AC31+'6. Preferred (Scenario Yr)'!AC63</f>
        <v>0.01</v>
      </c>
      <c r="AD31" s="356">
        <f>'3. BL Demand'!AD31+'6. Preferred (Scenario Yr)'!AD63</f>
        <v>0.01</v>
      </c>
      <c r="AE31" s="356">
        <f>'3. BL Demand'!AE31+'6. Preferred (Scenario Yr)'!AE63</f>
        <v>0.01</v>
      </c>
      <c r="AF31" s="356">
        <f>'3. BL Demand'!AF31+'6. Preferred (Scenario Yr)'!AF63</f>
        <v>0.01</v>
      </c>
      <c r="AG31" s="356">
        <f>'3. BL Demand'!AG31+'6. Preferred (Scenario Yr)'!AG63</f>
        <v>0.01</v>
      </c>
      <c r="AH31" s="356">
        <f>'3. BL Demand'!AH31+'6. Preferred (Scenario Yr)'!AH63</f>
        <v>0.01</v>
      </c>
      <c r="AI31" s="356">
        <f>'3. BL Demand'!AI31+'6. Preferred (Scenario Yr)'!AI63</f>
        <v>0.01</v>
      </c>
      <c r="AJ31" s="372">
        <f>'3. BL Demand'!AJ31+'6. Preferred (Scenario Yr)'!AJ63</f>
        <v>0.01</v>
      </c>
    </row>
    <row r="32" spans="1:36" x14ac:dyDescent="0.2">
      <c r="A32" s="317"/>
      <c r="B32" s="927"/>
      <c r="C32" s="298" t="s">
        <v>677</v>
      </c>
      <c r="D32" s="547" t="s">
        <v>238</v>
      </c>
      <c r="E32" s="266" t="s">
        <v>637</v>
      </c>
      <c r="F32" s="361" t="s">
        <v>75</v>
      </c>
      <c r="G32" s="361">
        <v>2</v>
      </c>
      <c r="H32" s="355">
        <f>'3. BL Demand'!H32+'6. Preferred (Scenario Yr)'!H66</f>
        <v>0.13</v>
      </c>
      <c r="I32" s="449">
        <f>'3. BL Demand'!I32+'6. Preferred (Scenario Yr)'!I66</f>
        <v>0.15</v>
      </c>
      <c r="J32" s="449">
        <f>'3. BL Demand'!J32+'6. Preferred (Scenario Yr)'!J66</f>
        <v>0.15</v>
      </c>
      <c r="K32" s="449">
        <f>'3. BL Demand'!K32+'6. Preferred (Scenario Yr)'!K66</f>
        <v>0.16</v>
      </c>
      <c r="L32" s="356">
        <f>'3. BL Demand'!L32+'6. Preferred (Scenario Yr)'!L66</f>
        <v>0.16</v>
      </c>
      <c r="M32" s="356">
        <f>'3. BL Demand'!M32+'6. Preferred (Scenario Yr)'!M66</f>
        <v>0.17</v>
      </c>
      <c r="N32" s="356">
        <f>'3. BL Demand'!N32+'6. Preferred (Scenario Yr)'!N66</f>
        <v>0.17</v>
      </c>
      <c r="O32" s="356">
        <f>'3. BL Demand'!O32+'6. Preferred (Scenario Yr)'!O66</f>
        <v>0.18</v>
      </c>
      <c r="P32" s="356">
        <f>'3. BL Demand'!P32+'6. Preferred (Scenario Yr)'!P66</f>
        <v>0.19</v>
      </c>
      <c r="Q32" s="356">
        <f>'3. BL Demand'!Q32+'6. Preferred (Scenario Yr)'!Q66</f>
        <v>0.19</v>
      </c>
      <c r="R32" s="356">
        <f>'3. BL Demand'!R32+'6. Preferred (Scenario Yr)'!R66</f>
        <v>0.2</v>
      </c>
      <c r="S32" s="356">
        <f>'3. BL Demand'!S32+'6. Preferred (Scenario Yr)'!S66</f>
        <v>0.2</v>
      </c>
      <c r="T32" s="356">
        <f>'3. BL Demand'!T32+'6. Preferred (Scenario Yr)'!T66</f>
        <v>0.2</v>
      </c>
      <c r="U32" s="356">
        <f>'3. BL Demand'!U32+'6. Preferred (Scenario Yr)'!U66</f>
        <v>0.21</v>
      </c>
      <c r="V32" s="356">
        <f>'3. BL Demand'!V32+'6. Preferred (Scenario Yr)'!V66</f>
        <v>0.21</v>
      </c>
      <c r="W32" s="356">
        <f>'3. BL Demand'!W32+'6. Preferred (Scenario Yr)'!W66</f>
        <v>0.21</v>
      </c>
      <c r="X32" s="356">
        <f>'3. BL Demand'!X32+'6. Preferred (Scenario Yr)'!X66</f>
        <v>0.22</v>
      </c>
      <c r="Y32" s="356">
        <f>'3. BL Demand'!Y32+'6. Preferred (Scenario Yr)'!Y66</f>
        <v>0.22</v>
      </c>
      <c r="Z32" s="356">
        <f>'3. BL Demand'!Z32+'6. Preferred (Scenario Yr)'!Z66</f>
        <v>0.22</v>
      </c>
      <c r="AA32" s="356">
        <f>'3. BL Demand'!AA32+'6. Preferred (Scenario Yr)'!AA66</f>
        <v>0.23</v>
      </c>
      <c r="AB32" s="356">
        <f>'3. BL Demand'!AB32+'6. Preferred (Scenario Yr)'!AB66</f>
        <v>0.23</v>
      </c>
      <c r="AC32" s="356">
        <f>'3. BL Demand'!AC32+'6. Preferred (Scenario Yr)'!AC66</f>
        <v>0.23</v>
      </c>
      <c r="AD32" s="356">
        <f>'3. BL Demand'!AD32+'6. Preferred (Scenario Yr)'!AD66</f>
        <v>0.23</v>
      </c>
      <c r="AE32" s="356">
        <f>'3. BL Demand'!AE32+'6. Preferred (Scenario Yr)'!AE66</f>
        <v>0.24</v>
      </c>
      <c r="AF32" s="356">
        <f>'3. BL Demand'!AF32+'6. Preferred (Scenario Yr)'!AF66</f>
        <v>0.24</v>
      </c>
      <c r="AG32" s="356">
        <f>'3. BL Demand'!AG32+'6. Preferred (Scenario Yr)'!AG66</f>
        <v>0.24</v>
      </c>
      <c r="AH32" s="356">
        <f>'3. BL Demand'!AH32+'6. Preferred (Scenario Yr)'!AH66</f>
        <v>0.25</v>
      </c>
      <c r="AI32" s="356">
        <f>'3. BL Demand'!AI32+'6. Preferred (Scenario Yr)'!AI66</f>
        <v>0.25</v>
      </c>
      <c r="AJ32" s="372">
        <f>'3. BL Demand'!AJ32+'6. Preferred (Scenario Yr)'!AJ66</f>
        <v>0.25</v>
      </c>
    </row>
    <row r="33" spans="1:36" x14ac:dyDescent="0.2">
      <c r="A33" s="317"/>
      <c r="B33" s="927"/>
      <c r="C33" s="265" t="s">
        <v>678</v>
      </c>
      <c r="D33" s="547" t="s">
        <v>240</v>
      </c>
      <c r="E33" s="266" t="s">
        <v>637</v>
      </c>
      <c r="F33" s="361" t="s">
        <v>75</v>
      </c>
      <c r="G33" s="361">
        <v>2</v>
      </c>
      <c r="H33" s="355">
        <f>'3. BL Demand'!H33+'6. Preferred (Scenario Yr)'!H69</f>
        <v>0.3</v>
      </c>
      <c r="I33" s="449">
        <f>'3. BL Demand'!I33+'6. Preferred (Scenario Yr)'!I69</f>
        <v>0.28999999999999998</v>
      </c>
      <c r="J33" s="449">
        <f>'3. BL Demand'!J33+'6. Preferred (Scenario Yr)'!J69</f>
        <v>0.27</v>
      </c>
      <c r="K33" s="449">
        <f>'3. BL Demand'!K33+'6. Preferred (Scenario Yr)'!K69</f>
        <v>0.26</v>
      </c>
      <c r="L33" s="356">
        <f>'3. BL Demand'!L33+'6. Preferred (Scenario Yr)'!L69</f>
        <v>0.25</v>
      </c>
      <c r="M33" s="356">
        <f>'3. BL Demand'!M33+'6. Preferred (Scenario Yr)'!M69</f>
        <v>0.24</v>
      </c>
      <c r="N33" s="356">
        <f>'3. BL Demand'!N33+'6. Preferred (Scenario Yr)'!N69</f>
        <v>0.23</v>
      </c>
      <c r="O33" s="356">
        <f>'3. BL Demand'!O33+'6. Preferred (Scenario Yr)'!O69</f>
        <v>0.22</v>
      </c>
      <c r="P33" s="356">
        <f>'3. BL Demand'!P33+'6. Preferred (Scenario Yr)'!P69</f>
        <v>0.22</v>
      </c>
      <c r="Q33" s="356">
        <f>'3. BL Demand'!Q33+'6. Preferred (Scenario Yr)'!Q69</f>
        <v>0.21</v>
      </c>
      <c r="R33" s="356">
        <f>'3. BL Demand'!R33+'6. Preferred (Scenario Yr)'!R69</f>
        <v>0.21</v>
      </c>
      <c r="S33" s="356">
        <f>'3. BL Demand'!S33+'6. Preferred (Scenario Yr)'!S69</f>
        <v>0.2</v>
      </c>
      <c r="T33" s="356">
        <f>'3. BL Demand'!T33+'6. Preferred (Scenario Yr)'!T69</f>
        <v>0.19</v>
      </c>
      <c r="U33" s="356">
        <f>'3. BL Demand'!U33+'6. Preferred (Scenario Yr)'!U69</f>
        <v>0.19</v>
      </c>
      <c r="V33" s="356">
        <f>'3. BL Demand'!V33+'6. Preferred (Scenario Yr)'!V69</f>
        <v>0.18</v>
      </c>
      <c r="W33" s="356">
        <f>'3. BL Demand'!W33+'6. Preferred (Scenario Yr)'!W69</f>
        <v>0.18</v>
      </c>
      <c r="X33" s="356">
        <f>'3. BL Demand'!X33+'6. Preferred (Scenario Yr)'!X69</f>
        <v>0.18</v>
      </c>
      <c r="Y33" s="356">
        <f>'3. BL Demand'!Y33+'6. Preferred (Scenario Yr)'!Y69</f>
        <v>0.17</v>
      </c>
      <c r="Z33" s="356">
        <f>'3. BL Demand'!Z33+'6. Preferred (Scenario Yr)'!Z69</f>
        <v>0.17</v>
      </c>
      <c r="AA33" s="356">
        <f>'3. BL Demand'!AA33+'6. Preferred (Scenario Yr)'!AA69</f>
        <v>0.16</v>
      </c>
      <c r="AB33" s="356">
        <f>'3. BL Demand'!AB33+'6. Preferred (Scenario Yr)'!AB69</f>
        <v>0.16</v>
      </c>
      <c r="AC33" s="356">
        <f>'3. BL Demand'!AC33+'6. Preferred (Scenario Yr)'!AC69</f>
        <v>0.15</v>
      </c>
      <c r="AD33" s="356">
        <f>'3. BL Demand'!AD33+'6. Preferred (Scenario Yr)'!AD69</f>
        <v>0.15</v>
      </c>
      <c r="AE33" s="356">
        <f>'3. BL Demand'!AE33+'6. Preferred (Scenario Yr)'!AE69</f>
        <v>0.14000000000000001</v>
      </c>
      <c r="AF33" s="356">
        <f>'3. BL Demand'!AF33+'6. Preferred (Scenario Yr)'!AF69</f>
        <v>0.14000000000000001</v>
      </c>
      <c r="AG33" s="356">
        <f>'3. BL Demand'!AG33+'6. Preferred (Scenario Yr)'!AG69</f>
        <v>0.14000000000000001</v>
      </c>
      <c r="AH33" s="356">
        <f>'3. BL Demand'!AH33+'6. Preferred (Scenario Yr)'!AH69</f>
        <v>0.13</v>
      </c>
      <c r="AI33" s="356">
        <f>'3. BL Demand'!AI33+'6. Preferred (Scenario Yr)'!AI69</f>
        <v>0.13</v>
      </c>
      <c r="AJ33" s="372">
        <f>'3. BL Demand'!AJ33+'6. Preferred (Scenario Yr)'!AJ69</f>
        <v>0.12</v>
      </c>
    </row>
    <row r="34" spans="1:36" x14ac:dyDescent="0.2">
      <c r="A34" s="317"/>
      <c r="B34" s="927"/>
      <c r="C34" s="265" t="s">
        <v>679</v>
      </c>
      <c r="D34" s="547" t="s">
        <v>242</v>
      </c>
      <c r="E34" s="266" t="s">
        <v>637</v>
      </c>
      <c r="F34" s="361" t="s">
        <v>75</v>
      </c>
      <c r="G34" s="361">
        <v>2</v>
      </c>
      <c r="H34" s="355">
        <f>'3. BL Demand'!H34+'6. Preferred (Scenario Yr)'!H72</f>
        <v>0.04</v>
      </c>
      <c r="I34" s="449">
        <f>'3. BL Demand'!I34+'6. Preferred (Scenario Yr)'!I72</f>
        <v>0.04</v>
      </c>
      <c r="J34" s="449">
        <f>'3. BL Demand'!J34+'6. Preferred (Scenario Yr)'!J72</f>
        <v>0.04</v>
      </c>
      <c r="K34" s="449">
        <f>'3. BL Demand'!K34+'6. Preferred (Scenario Yr)'!K72</f>
        <v>0.04</v>
      </c>
      <c r="L34" s="356">
        <f>'3. BL Demand'!L34+'6. Preferred (Scenario Yr)'!L72</f>
        <v>0.04</v>
      </c>
      <c r="M34" s="356">
        <f>'3. BL Demand'!M34+'6. Preferred (Scenario Yr)'!M72</f>
        <v>0.04</v>
      </c>
      <c r="N34" s="356">
        <f>'3. BL Demand'!N34+'6. Preferred (Scenario Yr)'!N72</f>
        <v>0.04</v>
      </c>
      <c r="O34" s="356">
        <f>'3. BL Demand'!O34+'6. Preferred (Scenario Yr)'!O72</f>
        <v>0.04</v>
      </c>
      <c r="P34" s="356">
        <f>'3. BL Demand'!P34+'6. Preferred (Scenario Yr)'!P72</f>
        <v>0.04</v>
      </c>
      <c r="Q34" s="356">
        <f>'3. BL Demand'!Q34+'6. Preferred (Scenario Yr)'!Q72</f>
        <v>0.04</v>
      </c>
      <c r="R34" s="356">
        <f>'3. BL Demand'!R34+'6. Preferred (Scenario Yr)'!R72</f>
        <v>0.04</v>
      </c>
      <c r="S34" s="356">
        <f>'3. BL Demand'!S34+'6. Preferred (Scenario Yr)'!S72</f>
        <v>0.04</v>
      </c>
      <c r="T34" s="356">
        <f>'3. BL Demand'!T34+'6. Preferred (Scenario Yr)'!T72</f>
        <v>0.04</v>
      </c>
      <c r="U34" s="356">
        <f>'3. BL Demand'!U34+'6. Preferred (Scenario Yr)'!U72</f>
        <v>0.04</v>
      </c>
      <c r="V34" s="356">
        <f>'3. BL Demand'!V34+'6. Preferred (Scenario Yr)'!V72</f>
        <v>0.04</v>
      </c>
      <c r="W34" s="356">
        <f>'3. BL Demand'!W34+'6. Preferred (Scenario Yr)'!W72</f>
        <v>0.04</v>
      </c>
      <c r="X34" s="356">
        <f>'3. BL Demand'!X34+'6. Preferred (Scenario Yr)'!X72</f>
        <v>0.04</v>
      </c>
      <c r="Y34" s="356">
        <f>'3. BL Demand'!Y34+'6. Preferred (Scenario Yr)'!Y72</f>
        <v>0.04</v>
      </c>
      <c r="Z34" s="356">
        <f>'3. BL Demand'!Z34+'6. Preferred (Scenario Yr)'!Z72</f>
        <v>0.04</v>
      </c>
      <c r="AA34" s="356">
        <f>'3. BL Demand'!AA34+'6. Preferred (Scenario Yr)'!AA72</f>
        <v>0.04</v>
      </c>
      <c r="AB34" s="356">
        <f>'3. BL Demand'!AB34+'6. Preferred (Scenario Yr)'!AB72</f>
        <v>0.04</v>
      </c>
      <c r="AC34" s="356">
        <f>'3. BL Demand'!AC34+'6. Preferred (Scenario Yr)'!AC72</f>
        <v>0.04</v>
      </c>
      <c r="AD34" s="356">
        <f>'3. BL Demand'!AD34+'6. Preferred (Scenario Yr)'!AD72</f>
        <v>0.04</v>
      </c>
      <c r="AE34" s="356">
        <f>'3. BL Demand'!AE34+'6. Preferred (Scenario Yr)'!AE72</f>
        <v>0.04</v>
      </c>
      <c r="AF34" s="356">
        <f>'3. BL Demand'!AF34+'6. Preferred (Scenario Yr)'!AF72</f>
        <v>0.04</v>
      </c>
      <c r="AG34" s="356">
        <f>'3. BL Demand'!AG34+'6. Preferred (Scenario Yr)'!AG72</f>
        <v>0.04</v>
      </c>
      <c r="AH34" s="356">
        <f>'3. BL Demand'!AH34+'6. Preferred (Scenario Yr)'!AH72</f>
        <v>0.04</v>
      </c>
      <c r="AI34" s="356">
        <f>'3. BL Demand'!AI34+'6. Preferred (Scenario Yr)'!AI72</f>
        <v>0.04</v>
      </c>
      <c r="AJ34" s="372">
        <f>'3. BL Demand'!AJ34+'6. Preferred (Scenario Yr)'!AJ72</f>
        <v>0.04</v>
      </c>
    </row>
    <row r="35" spans="1:36" x14ac:dyDescent="0.2">
      <c r="A35" s="317"/>
      <c r="B35" s="927"/>
      <c r="C35" s="265" t="s">
        <v>680</v>
      </c>
      <c r="D35" s="359" t="s">
        <v>244</v>
      </c>
      <c r="E35" s="266" t="s">
        <v>637</v>
      </c>
      <c r="F35" s="361" t="s">
        <v>75</v>
      </c>
      <c r="G35" s="361">
        <v>2</v>
      </c>
      <c r="H35" s="355">
        <f>'3. BL Demand'!H35+'6. Preferred (Scenario Yr)'!H31</f>
        <v>0.71</v>
      </c>
      <c r="I35" s="449">
        <f>'3. BL Demand'!I35+'6. Preferred (Scenario Yr)'!I31</f>
        <v>0.72</v>
      </c>
      <c r="J35" s="449">
        <f>'3. BL Demand'!J35+'6. Preferred (Scenario Yr)'!J31</f>
        <v>0.71</v>
      </c>
      <c r="K35" s="449">
        <f>'3. BL Demand'!K35+'6. Preferred (Scenario Yr)'!K31</f>
        <v>0.7</v>
      </c>
      <c r="L35" s="356">
        <f>'3. BL Demand'!L35+'6. Preferred (Scenario Yr)'!L31</f>
        <v>0.7</v>
      </c>
      <c r="M35" s="356">
        <f>'3. BL Demand'!M35+'6. Preferred (Scenario Yr)'!M31</f>
        <v>0.7</v>
      </c>
      <c r="N35" s="356">
        <f>'3. BL Demand'!N35+'6. Preferred (Scenario Yr)'!N31</f>
        <v>0.7</v>
      </c>
      <c r="O35" s="356">
        <f>'3. BL Demand'!O35+'6. Preferred (Scenario Yr)'!O31</f>
        <v>0.7</v>
      </c>
      <c r="P35" s="356">
        <f>'3. BL Demand'!P35+'6. Preferred (Scenario Yr)'!P31</f>
        <v>0.7</v>
      </c>
      <c r="Q35" s="356">
        <f>'3. BL Demand'!Q35+'6. Preferred (Scenario Yr)'!Q31</f>
        <v>0.7</v>
      </c>
      <c r="R35" s="356">
        <f>'3. BL Demand'!R35+'6. Preferred (Scenario Yr)'!R31</f>
        <v>0.7</v>
      </c>
      <c r="S35" s="356">
        <f>'3. BL Demand'!S35+'6. Preferred (Scenario Yr)'!S31</f>
        <v>0.7</v>
      </c>
      <c r="T35" s="356">
        <f>'3. BL Demand'!T35+'6. Preferred (Scenario Yr)'!T31</f>
        <v>0.7</v>
      </c>
      <c r="U35" s="356">
        <f>'3. BL Demand'!U35+'6. Preferred (Scenario Yr)'!U31</f>
        <v>0.7</v>
      </c>
      <c r="V35" s="356">
        <f>'3. BL Demand'!V35+'6. Preferred (Scenario Yr)'!V31</f>
        <v>0.7</v>
      </c>
      <c r="W35" s="356">
        <f>'3. BL Demand'!W35+'6. Preferred (Scenario Yr)'!W31</f>
        <v>0.7</v>
      </c>
      <c r="X35" s="356">
        <f>'3. BL Demand'!X35+'6. Preferred (Scenario Yr)'!X31</f>
        <v>0.7</v>
      </c>
      <c r="Y35" s="356">
        <f>'3. BL Demand'!Y35+'6. Preferred (Scenario Yr)'!Y31</f>
        <v>0.7</v>
      </c>
      <c r="Z35" s="356">
        <f>'3. BL Demand'!Z35+'6. Preferred (Scenario Yr)'!Z31</f>
        <v>0.7</v>
      </c>
      <c r="AA35" s="356">
        <f>'3. BL Demand'!AA35+'6. Preferred (Scenario Yr)'!AA31</f>
        <v>0.7</v>
      </c>
      <c r="AB35" s="356">
        <f>'3. BL Demand'!AB35+'6. Preferred (Scenario Yr)'!AB31</f>
        <v>0.7</v>
      </c>
      <c r="AC35" s="356">
        <f>'3. BL Demand'!AC35+'6. Preferred (Scenario Yr)'!AC31</f>
        <v>0.7</v>
      </c>
      <c r="AD35" s="356">
        <f>'3. BL Demand'!AD35+'6. Preferred (Scenario Yr)'!AD31</f>
        <v>0.7</v>
      </c>
      <c r="AE35" s="356">
        <f>'3. BL Demand'!AE35+'6. Preferred (Scenario Yr)'!AE31</f>
        <v>0.7</v>
      </c>
      <c r="AF35" s="356">
        <f>'3. BL Demand'!AF35+'6. Preferred (Scenario Yr)'!AF31</f>
        <v>0.7</v>
      </c>
      <c r="AG35" s="356">
        <f>'3. BL Demand'!AG35+'6. Preferred (Scenario Yr)'!AG31</f>
        <v>0.7</v>
      </c>
      <c r="AH35" s="356">
        <f>'3. BL Demand'!AH35+'6. Preferred (Scenario Yr)'!AH31</f>
        <v>0.7</v>
      </c>
      <c r="AI35" s="356">
        <f>'3. BL Demand'!AI35+'6. Preferred (Scenario Yr)'!AI31</f>
        <v>0.7</v>
      </c>
      <c r="AJ35" s="372">
        <f>'3. BL Demand'!AJ35+'6. Preferred (Scenario Yr)'!AJ31</f>
        <v>0.7</v>
      </c>
    </row>
    <row r="36" spans="1:36" x14ac:dyDescent="0.2">
      <c r="A36" s="317"/>
      <c r="B36" s="927"/>
      <c r="C36" s="265" t="s">
        <v>89</v>
      </c>
      <c r="D36" s="359" t="s">
        <v>245</v>
      </c>
      <c r="E36" s="548" t="s">
        <v>681</v>
      </c>
      <c r="F36" s="324" t="s">
        <v>75</v>
      </c>
      <c r="G36" s="324">
        <v>2</v>
      </c>
      <c r="H36" s="355">
        <f>SUM(H30:H35)</f>
        <v>1.22</v>
      </c>
      <c r="I36" s="449">
        <f t="shared" ref="I36:AJ36" si="5">SUM(I30:I35)</f>
        <v>1.25</v>
      </c>
      <c r="J36" s="449">
        <f t="shared" si="5"/>
        <v>1.22</v>
      </c>
      <c r="K36" s="449">
        <f t="shared" si="5"/>
        <v>1.2</v>
      </c>
      <c r="L36" s="356">
        <f>SUM(L30:L35)</f>
        <v>1.19</v>
      </c>
      <c r="M36" s="356">
        <f t="shared" si="5"/>
        <v>1.19</v>
      </c>
      <c r="N36" s="356">
        <f t="shared" si="5"/>
        <v>1.18</v>
      </c>
      <c r="O36" s="356">
        <f t="shared" si="5"/>
        <v>1.18</v>
      </c>
      <c r="P36" s="356">
        <f t="shared" si="5"/>
        <v>1.19</v>
      </c>
      <c r="Q36" s="356">
        <f t="shared" si="5"/>
        <v>1.18</v>
      </c>
      <c r="R36" s="356">
        <f t="shared" si="5"/>
        <v>1.19</v>
      </c>
      <c r="S36" s="356">
        <f t="shared" si="5"/>
        <v>1.18</v>
      </c>
      <c r="T36" s="356">
        <f t="shared" si="5"/>
        <v>1.17</v>
      </c>
      <c r="U36" s="356">
        <f t="shared" si="5"/>
        <v>1.18</v>
      </c>
      <c r="V36" s="356">
        <f t="shared" si="5"/>
        <v>1.17</v>
      </c>
      <c r="W36" s="356">
        <f t="shared" si="5"/>
        <v>1.17</v>
      </c>
      <c r="X36" s="356">
        <f t="shared" si="5"/>
        <v>1.18</v>
      </c>
      <c r="Y36" s="356">
        <f t="shared" si="5"/>
        <v>1.17</v>
      </c>
      <c r="Z36" s="356">
        <f t="shared" si="5"/>
        <v>1.17</v>
      </c>
      <c r="AA36" s="356">
        <f t="shared" si="5"/>
        <v>1.17</v>
      </c>
      <c r="AB36" s="356">
        <f t="shared" si="5"/>
        <v>1.17</v>
      </c>
      <c r="AC36" s="356">
        <f t="shared" si="5"/>
        <v>1.1599999999999999</v>
      </c>
      <c r="AD36" s="356">
        <f t="shared" si="5"/>
        <v>1.1599999999999999</v>
      </c>
      <c r="AE36" s="356">
        <f t="shared" si="5"/>
        <v>1.1599999999999999</v>
      </c>
      <c r="AF36" s="356">
        <f t="shared" si="5"/>
        <v>1.1599999999999999</v>
      </c>
      <c r="AG36" s="356">
        <f t="shared" si="5"/>
        <v>1.1599999999999999</v>
      </c>
      <c r="AH36" s="356">
        <f t="shared" si="5"/>
        <v>1.1599999999999999</v>
      </c>
      <c r="AI36" s="356">
        <f t="shared" si="5"/>
        <v>1.1599999999999999</v>
      </c>
      <c r="AJ36" s="372">
        <f t="shared" si="5"/>
        <v>1.1499999999999999</v>
      </c>
    </row>
    <row r="37" spans="1:36" ht="15.75" thickBot="1" x14ac:dyDescent="0.25">
      <c r="A37" s="317"/>
      <c r="B37" s="928"/>
      <c r="C37" s="549" t="s">
        <v>682</v>
      </c>
      <c r="D37" s="550" t="s">
        <v>245</v>
      </c>
      <c r="E37" s="551" t="s">
        <v>683</v>
      </c>
      <c r="F37" s="552" t="s">
        <v>249</v>
      </c>
      <c r="G37" s="552">
        <v>2</v>
      </c>
      <c r="H37" s="458">
        <f>ROUND((H36*1000000)/(H51*1000),2)</f>
        <v>81.709999999999994</v>
      </c>
      <c r="I37" s="553">
        <f>ROUND((I36*1000000)/(I51*1000),2)</f>
        <v>82.67</v>
      </c>
      <c r="J37" s="553">
        <f t="shared" ref="J37:K37" si="6">ROUND((J36*1000000)/(J51*1000),2)</f>
        <v>80.260000000000005</v>
      </c>
      <c r="K37" s="553">
        <f t="shared" si="6"/>
        <v>78.48</v>
      </c>
      <c r="L37" s="554">
        <f>ROUND((L36*1000000)/(L51*1000),2)</f>
        <v>77.47</v>
      </c>
      <c r="M37" s="554">
        <f t="shared" ref="M37:AJ37" si="7">ROUND((M36*1000000)/(M51*1000),2)</f>
        <v>77.17</v>
      </c>
      <c r="N37" s="554">
        <f t="shared" si="7"/>
        <v>76.180000000000007</v>
      </c>
      <c r="O37" s="554">
        <f t="shared" si="7"/>
        <v>75.930000000000007</v>
      </c>
      <c r="P37" s="554">
        <f t="shared" si="7"/>
        <v>76.23</v>
      </c>
      <c r="Q37" s="554">
        <f t="shared" si="7"/>
        <v>75.3</v>
      </c>
      <c r="R37" s="554">
        <f t="shared" si="7"/>
        <v>75.7</v>
      </c>
      <c r="S37" s="554">
        <f t="shared" si="7"/>
        <v>74.78</v>
      </c>
      <c r="T37" s="554">
        <f t="shared" si="7"/>
        <v>73.91</v>
      </c>
      <c r="U37" s="554">
        <f t="shared" si="7"/>
        <v>74.260000000000005</v>
      </c>
      <c r="V37" s="554">
        <f t="shared" si="7"/>
        <v>73.400000000000006</v>
      </c>
      <c r="W37" s="554">
        <f t="shared" si="7"/>
        <v>73.08</v>
      </c>
      <c r="X37" s="554">
        <f t="shared" si="7"/>
        <v>73.47</v>
      </c>
      <c r="Y37" s="554">
        <f t="shared" si="7"/>
        <v>72.63</v>
      </c>
      <c r="Z37" s="554">
        <f t="shared" si="7"/>
        <v>72.36</v>
      </c>
      <c r="AA37" s="554">
        <f t="shared" si="7"/>
        <v>72.22</v>
      </c>
      <c r="AB37" s="554">
        <f t="shared" si="7"/>
        <v>72</v>
      </c>
      <c r="AC37" s="554">
        <f t="shared" si="7"/>
        <v>71.12</v>
      </c>
      <c r="AD37" s="554">
        <f t="shared" si="7"/>
        <v>70.900000000000006</v>
      </c>
      <c r="AE37" s="554">
        <f t="shared" si="7"/>
        <v>70.69</v>
      </c>
      <c r="AF37" s="554">
        <f t="shared" si="7"/>
        <v>70.56</v>
      </c>
      <c r="AG37" s="554">
        <f t="shared" si="7"/>
        <v>70.349999999999994</v>
      </c>
      <c r="AH37" s="554">
        <f t="shared" si="7"/>
        <v>70.22</v>
      </c>
      <c r="AI37" s="554">
        <f t="shared" si="7"/>
        <v>70.09</v>
      </c>
      <c r="AJ37" s="554">
        <f t="shared" si="7"/>
        <v>69.319999999999993</v>
      </c>
    </row>
    <row r="38" spans="1:36" x14ac:dyDescent="0.2">
      <c r="A38" s="318"/>
      <c r="B38" s="923" t="s">
        <v>250</v>
      </c>
      <c r="C38" s="437" t="s">
        <v>684</v>
      </c>
      <c r="D38" s="483" t="s">
        <v>685</v>
      </c>
      <c r="E38" s="480" t="s">
        <v>253</v>
      </c>
      <c r="F38" s="484" t="s">
        <v>254</v>
      </c>
      <c r="G38" s="491">
        <v>2</v>
      </c>
      <c r="H38" s="404">
        <v>1.54</v>
      </c>
      <c r="I38" s="449">
        <v>1.57</v>
      </c>
      <c r="J38" s="449">
        <v>1.57</v>
      </c>
      <c r="K38" s="449">
        <v>1.57</v>
      </c>
      <c r="L38" s="482">
        <v>1.57</v>
      </c>
      <c r="M38" s="482">
        <v>1.56</v>
      </c>
      <c r="N38" s="482">
        <v>1.56</v>
      </c>
      <c r="O38" s="482">
        <v>1.56</v>
      </c>
      <c r="P38" s="482">
        <v>1.56</v>
      </c>
      <c r="Q38" s="482">
        <v>1.56</v>
      </c>
      <c r="R38" s="482">
        <v>1.55</v>
      </c>
      <c r="S38" s="482">
        <v>1.55</v>
      </c>
      <c r="T38" s="482">
        <v>1.55</v>
      </c>
      <c r="U38" s="482">
        <v>1.55</v>
      </c>
      <c r="V38" s="482">
        <v>1.54</v>
      </c>
      <c r="W38" s="482">
        <v>1.54</v>
      </c>
      <c r="X38" s="482">
        <v>1.54</v>
      </c>
      <c r="Y38" s="482">
        <v>1.54</v>
      </c>
      <c r="Z38" s="482">
        <v>1.54</v>
      </c>
      <c r="AA38" s="482">
        <v>1.53</v>
      </c>
      <c r="AB38" s="482">
        <v>1.53</v>
      </c>
      <c r="AC38" s="482">
        <v>1.53</v>
      </c>
      <c r="AD38" s="482">
        <v>1.53</v>
      </c>
      <c r="AE38" s="482">
        <v>1.53</v>
      </c>
      <c r="AF38" s="482">
        <v>1.52</v>
      </c>
      <c r="AG38" s="482">
        <v>1.52</v>
      </c>
      <c r="AH38" s="482">
        <v>1.52</v>
      </c>
      <c r="AI38" s="482">
        <v>1.52</v>
      </c>
      <c r="AJ38" s="477">
        <v>1.52</v>
      </c>
    </row>
    <row r="39" spans="1:36" x14ac:dyDescent="0.2">
      <c r="A39" s="318"/>
      <c r="B39" s="929"/>
      <c r="C39" s="437" t="s">
        <v>686</v>
      </c>
      <c r="D39" s="483" t="s">
        <v>687</v>
      </c>
      <c r="E39" s="480" t="s">
        <v>253</v>
      </c>
      <c r="F39" s="484" t="s">
        <v>254</v>
      </c>
      <c r="G39" s="484">
        <v>2</v>
      </c>
      <c r="H39" s="355">
        <v>0.2</v>
      </c>
      <c r="I39" s="362">
        <v>0.2</v>
      </c>
      <c r="J39" s="362">
        <v>0.2</v>
      </c>
      <c r="K39" s="362">
        <v>0.2</v>
      </c>
      <c r="L39" s="371">
        <v>0.19</v>
      </c>
      <c r="M39" s="371">
        <v>0.19</v>
      </c>
      <c r="N39" s="371">
        <v>0.19</v>
      </c>
      <c r="O39" s="371">
        <v>0.19</v>
      </c>
      <c r="P39" s="371">
        <v>0.19</v>
      </c>
      <c r="Q39" s="371">
        <v>0.19</v>
      </c>
      <c r="R39" s="371">
        <v>0.19</v>
      </c>
      <c r="S39" s="371">
        <v>0.18</v>
      </c>
      <c r="T39" s="371">
        <v>0.18</v>
      </c>
      <c r="U39" s="371">
        <v>0.18</v>
      </c>
      <c r="V39" s="371">
        <v>0.18</v>
      </c>
      <c r="W39" s="371">
        <v>0.18</v>
      </c>
      <c r="X39" s="371">
        <v>0.18</v>
      </c>
      <c r="Y39" s="371">
        <v>0.18</v>
      </c>
      <c r="Z39" s="371">
        <v>0.18</v>
      </c>
      <c r="AA39" s="371">
        <v>0.17</v>
      </c>
      <c r="AB39" s="371">
        <v>0.17</v>
      </c>
      <c r="AC39" s="371">
        <v>0.17</v>
      </c>
      <c r="AD39" s="371">
        <v>0.17</v>
      </c>
      <c r="AE39" s="371">
        <v>0.17</v>
      </c>
      <c r="AF39" s="371">
        <v>0.17</v>
      </c>
      <c r="AG39" s="371">
        <v>0.17</v>
      </c>
      <c r="AH39" s="371">
        <v>0.16</v>
      </c>
      <c r="AI39" s="371">
        <v>0.16</v>
      </c>
      <c r="AJ39" s="415">
        <v>0.16</v>
      </c>
    </row>
    <row r="40" spans="1:36" x14ac:dyDescent="0.2">
      <c r="A40" s="199"/>
      <c r="B40" s="929"/>
      <c r="C40" s="437" t="s">
        <v>688</v>
      </c>
      <c r="D40" s="483" t="s">
        <v>258</v>
      </c>
      <c r="E40" s="480" t="s">
        <v>259</v>
      </c>
      <c r="F40" s="484" t="s">
        <v>254</v>
      </c>
      <c r="G40" s="484">
        <v>2</v>
      </c>
      <c r="H40" s="355">
        <v>0.12</v>
      </c>
      <c r="I40" s="362">
        <v>0.12</v>
      </c>
      <c r="J40" s="362">
        <v>0.12</v>
      </c>
      <c r="K40" s="362">
        <v>0.12</v>
      </c>
      <c r="L40" s="371">
        <v>0.12</v>
      </c>
      <c r="M40" s="371">
        <v>0.12</v>
      </c>
      <c r="N40" s="371">
        <v>0.12</v>
      </c>
      <c r="O40" s="371">
        <v>0.12</v>
      </c>
      <c r="P40" s="371">
        <v>0.12</v>
      </c>
      <c r="Q40" s="371">
        <v>0.12</v>
      </c>
      <c r="R40" s="371">
        <v>0.12</v>
      </c>
      <c r="S40" s="371">
        <v>0.12</v>
      </c>
      <c r="T40" s="371">
        <v>0.12</v>
      </c>
      <c r="U40" s="371">
        <v>0.12</v>
      </c>
      <c r="V40" s="371">
        <v>0.12</v>
      </c>
      <c r="W40" s="371">
        <v>0.12</v>
      </c>
      <c r="X40" s="371">
        <v>0.12</v>
      </c>
      <c r="Y40" s="371">
        <v>0.12</v>
      </c>
      <c r="Z40" s="371">
        <v>0.12</v>
      </c>
      <c r="AA40" s="371">
        <v>0.12</v>
      </c>
      <c r="AB40" s="371">
        <v>0.12</v>
      </c>
      <c r="AC40" s="371">
        <v>0.12</v>
      </c>
      <c r="AD40" s="371">
        <v>0.12</v>
      </c>
      <c r="AE40" s="371">
        <v>0.12</v>
      </c>
      <c r="AF40" s="371">
        <v>0.12</v>
      </c>
      <c r="AG40" s="371">
        <v>0.12</v>
      </c>
      <c r="AH40" s="371">
        <v>0.12</v>
      </c>
      <c r="AI40" s="371">
        <v>0.12</v>
      </c>
      <c r="AJ40" s="415">
        <v>0.12</v>
      </c>
    </row>
    <row r="41" spans="1:36" ht="38.25" x14ac:dyDescent="0.25">
      <c r="A41" s="319"/>
      <c r="B41" s="929"/>
      <c r="C41" s="555" t="s">
        <v>689</v>
      </c>
      <c r="D41" s="556" t="s">
        <v>690</v>
      </c>
      <c r="E41" s="487" t="s">
        <v>691</v>
      </c>
      <c r="F41" s="557" t="s">
        <v>254</v>
      </c>
      <c r="G41" s="558">
        <v>2</v>
      </c>
      <c r="H41" s="352">
        <f>'3. BL Demand'!H41</f>
        <v>5.66</v>
      </c>
      <c r="I41" s="449">
        <v>6.24</v>
      </c>
      <c r="J41" s="449">
        <v>6.53</v>
      </c>
      <c r="K41" s="449">
        <v>6.83</v>
      </c>
      <c r="L41" s="489">
        <f>K41+SUM(L42:L47)</f>
        <v>7.12</v>
      </c>
      <c r="M41" s="489">
        <f t="shared" ref="M41:AJ41" si="8">L41+SUM(M42:M47)</f>
        <v>7.3900000000000006</v>
      </c>
      <c r="N41" s="489">
        <f t="shared" si="8"/>
        <v>7.65</v>
      </c>
      <c r="O41" s="489">
        <f t="shared" si="8"/>
        <v>7.8800000000000008</v>
      </c>
      <c r="P41" s="489">
        <f t="shared" si="8"/>
        <v>8.1000000000000014</v>
      </c>
      <c r="Q41" s="489">
        <f t="shared" si="8"/>
        <v>8.3100000000000023</v>
      </c>
      <c r="R41" s="489">
        <f t="shared" si="8"/>
        <v>8.5000000000000018</v>
      </c>
      <c r="S41" s="489">
        <f t="shared" si="8"/>
        <v>8.6900000000000013</v>
      </c>
      <c r="T41" s="489">
        <f t="shared" si="8"/>
        <v>8.8600000000000012</v>
      </c>
      <c r="U41" s="489">
        <f t="shared" si="8"/>
        <v>9.0200000000000014</v>
      </c>
      <c r="V41" s="489">
        <f t="shared" si="8"/>
        <v>9.1800000000000015</v>
      </c>
      <c r="W41" s="489">
        <f t="shared" si="8"/>
        <v>9.3400000000000016</v>
      </c>
      <c r="X41" s="489">
        <f t="shared" si="8"/>
        <v>9.490000000000002</v>
      </c>
      <c r="Y41" s="489">
        <f t="shared" si="8"/>
        <v>9.6400000000000023</v>
      </c>
      <c r="Z41" s="489">
        <f t="shared" si="8"/>
        <v>9.7900000000000027</v>
      </c>
      <c r="AA41" s="489">
        <f t="shared" si="8"/>
        <v>9.9400000000000031</v>
      </c>
      <c r="AB41" s="489">
        <f t="shared" si="8"/>
        <v>10.090000000000003</v>
      </c>
      <c r="AC41" s="489">
        <f t="shared" si="8"/>
        <v>10.240000000000004</v>
      </c>
      <c r="AD41" s="489">
        <f t="shared" si="8"/>
        <v>10.390000000000004</v>
      </c>
      <c r="AE41" s="489">
        <f t="shared" si="8"/>
        <v>10.540000000000004</v>
      </c>
      <c r="AF41" s="489">
        <f t="shared" si="8"/>
        <v>10.680000000000005</v>
      </c>
      <c r="AG41" s="489">
        <f t="shared" si="8"/>
        <v>10.820000000000006</v>
      </c>
      <c r="AH41" s="489">
        <f t="shared" si="8"/>
        <v>10.960000000000006</v>
      </c>
      <c r="AI41" s="489">
        <f t="shared" si="8"/>
        <v>11.090000000000007</v>
      </c>
      <c r="AJ41" s="815">
        <f t="shared" si="8"/>
        <v>11.220000000000008</v>
      </c>
    </row>
    <row r="42" spans="1:36" x14ac:dyDescent="0.2">
      <c r="A42" s="201"/>
      <c r="B42" s="929"/>
      <c r="C42" s="437" t="s">
        <v>692</v>
      </c>
      <c r="D42" s="490" t="s">
        <v>693</v>
      </c>
      <c r="E42" s="480" t="s">
        <v>265</v>
      </c>
      <c r="F42" s="484" t="s">
        <v>254</v>
      </c>
      <c r="G42" s="559">
        <v>2</v>
      </c>
      <c r="H42" s="424">
        <v>0</v>
      </c>
      <c r="I42" s="449">
        <v>0.08</v>
      </c>
      <c r="J42" s="449">
        <v>0.08</v>
      </c>
      <c r="K42" s="449">
        <v>0.08</v>
      </c>
      <c r="L42" s="371">
        <v>0.08</v>
      </c>
      <c r="M42" s="371">
        <v>0.06</v>
      </c>
      <c r="N42" s="371">
        <v>7.0000000000000007E-2</v>
      </c>
      <c r="O42" s="371">
        <v>0.06</v>
      </c>
      <c r="P42" s="371">
        <v>0.06</v>
      </c>
      <c r="Q42" s="371">
        <v>0.06</v>
      </c>
      <c r="R42" s="371">
        <v>0.06</v>
      </c>
      <c r="S42" s="371">
        <v>7.0000000000000007E-2</v>
      </c>
      <c r="T42" s="371">
        <v>0.06</v>
      </c>
      <c r="U42" s="371">
        <v>0.06</v>
      </c>
      <c r="V42" s="371">
        <v>0.06</v>
      </c>
      <c r="W42" s="371">
        <v>0.06</v>
      </c>
      <c r="X42" s="371">
        <v>0.05</v>
      </c>
      <c r="Y42" s="371">
        <v>0.05</v>
      </c>
      <c r="Z42" s="371">
        <v>0.05</v>
      </c>
      <c r="AA42" s="371">
        <v>0.05</v>
      </c>
      <c r="AB42" s="371">
        <v>0.05</v>
      </c>
      <c r="AC42" s="371">
        <v>0.05</v>
      </c>
      <c r="AD42" s="371">
        <v>0.05</v>
      </c>
      <c r="AE42" s="371">
        <v>0.05</v>
      </c>
      <c r="AF42" s="371">
        <v>0.04</v>
      </c>
      <c r="AG42" s="371">
        <v>0.04</v>
      </c>
      <c r="AH42" s="371">
        <v>0.04</v>
      </c>
      <c r="AI42" s="371">
        <v>0.03</v>
      </c>
      <c r="AJ42" s="415">
        <v>0.03</v>
      </c>
    </row>
    <row r="43" spans="1:36" x14ac:dyDescent="0.2">
      <c r="A43" s="201"/>
      <c r="B43" s="929"/>
      <c r="C43" s="437" t="s">
        <v>694</v>
      </c>
      <c r="D43" s="492" t="s">
        <v>267</v>
      </c>
      <c r="E43" s="480" t="s">
        <v>268</v>
      </c>
      <c r="F43" s="484" t="s">
        <v>254</v>
      </c>
      <c r="G43" s="559">
        <v>2</v>
      </c>
      <c r="H43" s="424">
        <v>0.21</v>
      </c>
      <c r="I43" s="449">
        <v>0.21</v>
      </c>
      <c r="J43" s="449">
        <v>0.21</v>
      </c>
      <c r="K43" s="449">
        <v>0.21</v>
      </c>
      <c r="L43" s="371">
        <v>0.21</v>
      </c>
      <c r="M43" s="371">
        <v>0.21</v>
      </c>
      <c r="N43" s="371">
        <v>0.19</v>
      </c>
      <c r="O43" s="371">
        <v>0.17</v>
      </c>
      <c r="P43" s="371">
        <v>0.16</v>
      </c>
      <c r="Q43" s="371">
        <v>0.15</v>
      </c>
      <c r="R43" s="371">
        <v>0.13</v>
      </c>
      <c r="S43" s="371">
        <v>0.12</v>
      </c>
      <c r="T43" s="371">
        <v>0.11</v>
      </c>
      <c r="U43" s="371">
        <v>0.1</v>
      </c>
      <c r="V43" s="371">
        <v>0.1</v>
      </c>
      <c r="W43" s="371">
        <v>0.1</v>
      </c>
      <c r="X43" s="371">
        <v>0.1</v>
      </c>
      <c r="Y43" s="371">
        <v>0.1</v>
      </c>
      <c r="Z43" s="371">
        <v>0.1</v>
      </c>
      <c r="AA43" s="371">
        <v>0.1</v>
      </c>
      <c r="AB43" s="371">
        <v>0.1</v>
      </c>
      <c r="AC43" s="371">
        <v>0.1</v>
      </c>
      <c r="AD43" s="371">
        <v>0.1</v>
      </c>
      <c r="AE43" s="371">
        <v>0.1</v>
      </c>
      <c r="AF43" s="371">
        <v>0.1</v>
      </c>
      <c r="AG43" s="371">
        <v>0.1</v>
      </c>
      <c r="AH43" s="371">
        <v>0.1</v>
      </c>
      <c r="AI43" s="371">
        <v>0.1</v>
      </c>
      <c r="AJ43" s="415">
        <v>0.1</v>
      </c>
    </row>
    <row r="44" spans="1:36" x14ac:dyDescent="0.2">
      <c r="A44" s="201"/>
      <c r="B44" s="929"/>
      <c r="C44" s="437" t="s">
        <v>695</v>
      </c>
      <c r="D44" s="483" t="s">
        <v>270</v>
      </c>
      <c r="E44" s="480" t="s">
        <v>271</v>
      </c>
      <c r="F44" s="484" t="s">
        <v>254</v>
      </c>
      <c r="G44" s="559">
        <v>2</v>
      </c>
      <c r="H44" s="424">
        <v>0</v>
      </c>
      <c r="I44" s="449">
        <v>0</v>
      </c>
      <c r="J44" s="449">
        <v>0</v>
      </c>
      <c r="K44" s="449">
        <v>0</v>
      </c>
      <c r="L44" s="371">
        <v>0</v>
      </c>
      <c r="M44" s="371">
        <v>0</v>
      </c>
      <c r="N44" s="371">
        <v>0</v>
      </c>
      <c r="O44" s="371">
        <v>0</v>
      </c>
      <c r="P44" s="371">
        <v>0</v>
      </c>
      <c r="Q44" s="371">
        <v>0</v>
      </c>
      <c r="R44" s="371">
        <v>0</v>
      </c>
      <c r="S44" s="371">
        <v>0</v>
      </c>
      <c r="T44" s="371">
        <v>0</v>
      </c>
      <c r="U44" s="371">
        <v>0</v>
      </c>
      <c r="V44" s="371">
        <v>0</v>
      </c>
      <c r="W44" s="371">
        <v>0</v>
      </c>
      <c r="X44" s="371">
        <v>0</v>
      </c>
      <c r="Y44" s="371">
        <v>0</v>
      </c>
      <c r="Z44" s="371">
        <v>0</v>
      </c>
      <c r="AA44" s="371">
        <v>0</v>
      </c>
      <c r="AB44" s="371">
        <v>0</v>
      </c>
      <c r="AC44" s="371">
        <v>0</v>
      </c>
      <c r="AD44" s="371">
        <v>0</v>
      </c>
      <c r="AE44" s="371">
        <v>0</v>
      </c>
      <c r="AF44" s="371">
        <v>0</v>
      </c>
      <c r="AG44" s="371">
        <v>0</v>
      </c>
      <c r="AH44" s="371">
        <v>0</v>
      </c>
      <c r="AI44" s="371">
        <v>0</v>
      </c>
      <c r="AJ44" s="415">
        <v>0</v>
      </c>
    </row>
    <row r="45" spans="1:36" x14ac:dyDescent="0.2">
      <c r="A45" s="201"/>
      <c r="B45" s="929"/>
      <c r="C45" s="437" t="s">
        <v>696</v>
      </c>
      <c r="D45" s="483" t="s">
        <v>273</v>
      </c>
      <c r="E45" s="480" t="s">
        <v>274</v>
      </c>
      <c r="F45" s="484" t="s">
        <v>254</v>
      </c>
      <c r="G45" s="559">
        <v>2</v>
      </c>
      <c r="H45" s="424">
        <v>0</v>
      </c>
      <c r="I45" s="449">
        <v>0</v>
      </c>
      <c r="J45" s="449">
        <v>0</v>
      </c>
      <c r="K45" s="449">
        <v>0</v>
      </c>
      <c r="L45" s="371">
        <v>0</v>
      </c>
      <c r="M45" s="371">
        <v>0</v>
      </c>
      <c r="N45" s="371">
        <v>0</v>
      </c>
      <c r="O45" s="371">
        <v>0</v>
      </c>
      <c r="P45" s="371">
        <v>0</v>
      </c>
      <c r="Q45" s="371">
        <v>0</v>
      </c>
      <c r="R45" s="371">
        <v>0</v>
      </c>
      <c r="S45" s="371">
        <v>0</v>
      </c>
      <c r="T45" s="371">
        <v>0</v>
      </c>
      <c r="U45" s="371">
        <v>0</v>
      </c>
      <c r="V45" s="371">
        <v>0</v>
      </c>
      <c r="W45" s="371">
        <v>0</v>
      </c>
      <c r="X45" s="371">
        <v>0</v>
      </c>
      <c r="Y45" s="371">
        <v>0</v>
      </c>
      <c r="Z45" s="371">
        <v>0</v>
      </c>
      <c r="AA45" s="371">
        <v>0</v>
      </c>
      <c r="AB45" s="371">
        <v>0</v>
      </c>
      <c r="AC45" s="371">
        <v>0</v>
      </c>
      <c r="AD45" s="371">
        <v>0</v>
      </c>
      <c r="AE45" s="371">
        <v>0</v>
      </c>
      <c r="AF45" s="371">
        <v>0</v>
      </c>
      <c r="AG45" s="371">
        <v>0</v>
      </c>
      <c r="AH45" s="371">
        <v>0</v>
      </c>
      <c r="AI45" s="371">
        <v>0</v>
      </c>
      <c r="AJ45" s="415">
        <v>0</v>
      </c>
    </row>
    <row r="46" spans="1:36" x14ac:dyDescent="0.2">
      <c r="A46" s="201"/>
      <c r="B46" s="929"/>
      <c r="C46" s="437" t="s">
        <v>697</v>
      </c>
      <c r="D46" s="483" t="s">
        <v>698</v>
      </c>
      <c r="E46" s="480" t="s">
        <v>277</v>
      </c>
      <c r="F46" s="484" t="s">
        <v>254</v>
      </c>
      <c r="G46" s="559">
        <v>2</v>
      </c>
      <c r="H46" s="424">
        <v>0</v>
      </c>
      <c r="I46" s="449">
        <v>0</v>
      </c>
      <c r="J46" s="449">
        <v>0</v>
      </c>
      <c r="K46" s="449">
        <v>0</v>
      </c>
      <c r="L46" s="371">
        <v>0</v>
      </c>
      <c r="M46" s="371">
        <v>0</v>
      </c>
      <c r="N46" s="371">
        <v>0</v>
      </c>
      <c r="O46" s="371">
        <v>0</v>
      </c>
      <c r="P46" s="371">
        <v>0</v>
      </c>
      <c r="Q46" s="371">
        <v>0</v>
      </c>
      <c r="R46" s="371">
        <v>0</v>
      </c>
      <c r="S46" s="371">
        <v>0</v>
      </c>
      <c r="T46" s="371">
        <v>0</v>
      </c>
      <c r="U46" s="371">
        <v>0</v>
      </c>
      <c r="V46" s="371">
        <v>0</v>
      </c>
      <c r="W46" s="371">
        <v>0</v>
      </c>
      <c r="X46" s="371">
        <v>0</v>
      </c>
      <c r="Y46" s="371">
        <v>0</v>
      </c>
      <c r="Z46" s="371">
        <v>0</v>
      </c>
      <c r="AA46" s="371">
        <v>0</v>
      </c>
      <c r="AB46" s="371">
        <v>0</v>
      </c>
      <c r="AC46" s="371">
        <v>0</v>
      </c>
      <c r="AD46" s="371">
        <v>0</v>
      </c>
      <c r="AE46" s="371">
        <v>0</v>
      </c>
      <c r="AF46" s="371">
        <v>0</v>
      </c>
      <c r="AG46" s="371">
        <v>0</v>
      </c>
      <c r="AH46" s="371">
        <v>0</v>
      </c>
      <c r="AI46" s="371">
        <v>0</v>
      </c>
      <c r="AJ46" s="415">
        <v>0</v>
      </c>
    </row>
    <row r="47" spans="1:36" x14ac:dyDescent="0.2">
      <c r="A47" s="201"/>
      <c r="B47" s="929"/>
      <c r="C47" s="437" t="s">
        <v>699</v>
      </c>
      <c r="D47" s="483" t="s">
        <v>279</v>
      </c>
      <c r="E47" s="480" t="s">
        <v>280</v>
      </c>
      <c r="F47" s="484" t="s">
        <v>254</v>
      </c>
      <c r="G47" s="559">
        <v>2</v>
      </c>
      <c r="H47" s="424">
        <v>0</v>
      </c>
      <c r="I47" s="449">
        <v>0</v>
      </c>
      <c r="J47" s="449">
        <v>0</v>
      </c>
      <c r="K47" s="449">
        <v>0</v>
      </c>
      <c r="L47" s="371">
        <v>0</v>
      </c>
      <c r="M47" s="371">
        <v>0</v>
      </c>
      <c r="N47" s="371">
        <v>0</v>
      </c>
      <c r="O47" s="371">
        <v>0</v>
      </c>
      <c r="P47" s="371">
        <v>0</v>
      </c>
      <c r="Q47" s="371">
        <v>0</v>
      </c>
      <c r="R47" s="371">
        <v>0</v>
      </c>
      <c r="S47" s="371">
        <v>0</v>
      </c>
      <c r="T47" s="371">
        <v>0</v>
      </c>
      <c r="U47" s="371">
        <v>0</v>
      </c>
      <c r="V47" s="371">
        <v>0</v>
      </c>
      <c r="W47" s="371">
        <v>0</v>
      </c>
      <c r="X47" s="371">
        <v>0</v>
      </c>
      <c r="Y47" s="371">
        <v>0</v>
      </c>
      <c r="Z47" s="371">
        <v>0</v>
      </c>
      <c r="AA47" s="371">
        <v>0</v>
      </c>
      <c r="AB47" s="371">
        <v>0</v>
      </c>
      <c r="AC47" s="371">
        <v>0</v>
      </c>
      <c r="AD47" s="371">
        <v>0</v>
      </c>
      <c r="AE47" s="371">
        <v>0</v>
      </c>
      <c r="AF47" s="371">
        <v>0</v>
      </c>
      <c r="AG47" s="371">
        <v>0</v>
      </c>
      <c r="AH47" s="371">
        <v>0</v>
      </c>
      <c r="AI47" s="371">
        <v>0</v>
      </c>
      <c r="AJ47" s="415">
        <v>0</v>
      </c>
    </row>
    <row r="48" spans="1:36" x14ac:dyDescent="0.2">
      <c r="A48" s="201"/>
      <c r="B48" s="929"/>
      <c r="C48" s="437" t="s">
        <v>700</v>
      </c>
      <c r="D48" s="483" t="s">
        <v>282</v>
      </c>
      <c r="E48" s="480" t="s">
        <v>259</v>
      </c>
      <c r="F48" s="484" t="s">
        <v>254</v>
      </c>
      <c r="G48" s="559">
        <v>2</v>
      </c>
      <c r="H48" s="355">
        <v>0.25</v>
      </c>
      <c r="I48" s="449">
        <v>0.25</v>
      </c>
      <c r="J48" s="449">
        <v>0.25</v>
      </c>
      <c r="K48" s="449">
        <v>0.25</v>
      </c>
      <c r="L48" s="371">
        <v>0.25</v>
      </c>
      <c r="M48" s="371">
        <v>0.25</v>
      </c>
      <c r="N48" s="371">
        <v>0.25</v>
      </c>
      <c r="O48" s="371">
        <v>0.25</v>
      </c>
      <c r="P48" s="371">
        <v>0.25</v>
      </c>
      <c r="Q48" s="371">
        <v>0.25</v>
      </c>
      <c r="R48" s="371">
        <v>0.25</v>
      </c>
      <c r="S48" s="371">
        <v>0.25</v>
      </c>
      <c r="T48" s="371">
        <v>0.25</v>
      </c>
      <c r="U48" s="371">
        <v>0.25</v>
      </c>
      <c r="V48" s="371">
        <v>0.25</v>
      </c>
      <c r="W48" s="371">
        <v>0.25</v>
      </c>
      <c r="X48" s="371">
        <v>0.25</v>
      </c>
      <c r="Y48" s="371">
        <v>0.25</v>
      </c>
      <c r="Z48" s="371">
        <v>0.25</v>
      </c>
      <c r="AA48" s="371">
        <v>0.25</v>
      </c>
      <c r="AB48" s="371">
        <v>0.25</v>
      </c>
      <c r="AC48" s="371">
        <v>0.25</v>
      </c>
      <c r="AD48" s="371">
        <v>0.25</v>
      </c>
      <c r="AE48" s="371">
        <v>0.25</v>
      </c>
      <c r="AF48" s="371">
        <v>0.25</v>
      </c>
      <c r="AG48" s="371">
        <v>0.25</v>
      </c>
      <c r="AH48" s="371">
        <v>0.25</v>
      </c>
      <c r="AI48" s="371">
        <v>0.25</v>
      </c>
      <c r="AJ48" s="415">
        <v>0.25</v>
      </c>
    </row>
    <row r="49" spans="1:36" x14ac:dyDescent="0.2">
      <c r="A49" s="201"/>
      <c r="B49" s="929"/>
      <c r="C49" s="437" t="s">
        <v>701</v>
      </c>
      <c r="D49" s="483" t="s">
        <v>284</v>
      </c>
      <c r="E49" s="480" t="s">
        <v>285</v>
      </c>
      <c r="F49" s="484" t="s">
        <v>254</v>
      </c>
      <c r="G49" s="559">
        <v>2</v>
      </c>
      <c r="H49" s="355">
        <v>6.63</v>
      </c>
      <c r="I49" s="449">
        <v>6.21</v>
      </c>
      <c r="J49" s="449">
        <v>6</v>
      </c>
      <c r="K49" s="449">
        <v>5.79</v>
      </c>
      <c r="L49" s="371">
        <v>5.58</v>
      </c>
      <c r="M49" s="371">
        <v>5.38</v>
      </c>
      <c r="N49" s="371">
        <v>5.19</v>
      </c>
      <c r="O49" s="371">
        <v>5.01</v>
      </c>
      <c r="P49" s="371">
        <v>4.8600000000000003</v>
      </c>
      <c r="Q49" s="371">
        <v>4.71</v>
      </c>
      <c r="R49" s="371">
        <v>4.58</v>
      </c>
      <c r="S49" s="371">
        <v>4.46</v>
      </c>
      <c r="T49" s="371">
        <v>4.34</v>
      </c>
      <c r="U49" s="371">
        <v>4.24</v>
      </c>
      <c r="V49" s="371">
        <v>4.1399999999999997</v>
      </c>
      <c r="W49" s="371">
        <v>4.05</v>
      </c>
      <c r="X49" s="371">
        <v>3.95</v>
      </c>
      <c r="Y49" s="371">
        <v>3.85</v>
      </c>
      <c r="Z49" s="371">
        <v>3.76</v>
      </c>
      <c r="AA49" s="371">
        <v>3.66</v>
      </c>
      <c r="AB49" s="371">
        <v>3.56</v>
      </c>
      <c r="AC49" s="371">
        <v>3.47</v>
      </c>
      <c r="AD49" s="371">
        <v>3.37</v>
      </c>
      <c r="AE49" s="371">
        <v>3.27</v>
      </c>
      <c r="AF49" s="371">
        <v>3.17</v>
      </c>
      <c r="AG49" s="371">
        <v>3.08</v>
      </c>
      <c r="AH49" s="371">
        <v>2.98</v>
      </c>
      <c r="AI49" s="371">
        <v>2.88</v>
      </c>
      <c r="AJ49" s="415">
        <v>2.79</v>
      </c>
    </row>
    <row r="50" spans="1:36" x14ac:dyDescent="0.2">
      <c r="A50" s="201"/>
      <c r="B50" s="929"/>
      <c r="C50" s="437" t="s">
        <v>702</v>
      </c>
      <c r="D50" s="483" t="s">
        <v>287</v>
      </c>
      <c r="E50" s="480" t="s">
        <v>259</v>
      </c>
      <c r="F50" s="484" t="s">
        <v>254</v>
      </c>
      <c r="G50" s="559">
        <v>2</v>
      </c>
      <c r="H50" s="355">
        <v>0.53</v>
      </c>
      <c r="I50" s="449">
        <v>0.53</v>
      </c>
      <c r="J50" s="449">
        <v>0.53</v>
      </c>
      <c r="K50" s="449">
        <v>0.53</v>
      </c>
      <c r="L50" s="371">
        <v>0.53</v>
      </c>
      <c r="M50" s="371">
        <v>0.53</v>
      </c>
      <c r="N50" s="371">
        <v>0.53</v>
      </c>
      <c r="O50" s="371">
        <v>0.53</v>
      </c>
      <c r="P50" s="371">
        <v>0.53</v>
      </c>
      <c r="Q50" s="371">
        <v>0.53</v>
      </c>
      <c r="R50" s="371">
        <v>0.53</v>
      </c>
      <c r="S50" s="371">
        <v>0.53</v>
      </c>
      <c r="T50" s="371">
        <v>0.53</v>
      </c>
      <c r="U50" s="371">
        <v>0.53</v>
      </c>
      <c r="V50" s="371">
        <v>0.53</v>
      </c>
      <c r="W50" s="371">
        <v>0.53</v>
      </c>
      <c r="X50" s="371">
        <v>0.53</v>
      </c>
      <c r="Y50" s="371">
        <v>0.53</v>
      </c>
      <c r="Z50" s="371">
        <v>0.53</v>
      </c>
      <c r="AA50" s="371">
        <v>0.53</v>
      </c>
      <c r="AB50" s="371">
        <v>0.53</v>
      </c>
      <c r="AC50" s="371">
        <v>0.53</v>
      </c>
      <c r="AD50" s="371">
        <v>0.53</v>
      </c>
      <c r="AE50" s="371">
        <v>0.53</v>
      </c>
      <c r="AF50" s="371">
        <v>0.53</v>
      </c>
      <c r="AG50" s="371">
        <v>0.53</v>
      </c>
      <c r="AH50" s="371">
        <v>0.53</v>
      </c>
      <c r="AI50" s="371">
        <v>0.53</v>
      </c>
      <c r="AJ50" s="415">
        <v>0.53</v>
      </c>
    </row>
    <row r="51" spans="1:36" ht="15.75" thickBot="1" x14ac:dyDescent="0.25">
      <c r="A51" s="201"/>
      <c r="B51" s="930"/>
      <c r="C51" s="499" t="s">
        <v>703</v>
      </c>
      <c r="D51" s="500" t="s">
        <v>289</v>
      </c>
      <c r="E51" s="495" t="s">
        <v>704</v>
      </c>
      <c r="F51" s="502" t="s">
        <v>254</v>
      </c>
      <c r="G51" s="502">
        <v>2</v>
      </c>
      <c r="H51" s="809">
        <f>H38+H39+H40+H41+H48+H49+H50</f>
        <v>14.929999999999998</v>
      </c>
      <c r="I51" s="828">
        <f t="shared" ref="I51:AJ51" si="9">I38+I39+I40+I41+I48+I49+I50</f>
        <v>15.12</v>
      </c>
      <c r="J51" s="286">
        <f t="shared" si="9"/>
        <v>15.2</v>
      </c>
      <c r="K51" s="829">
        <f>K38+K39+K40+K41+K48+K49+K50</f>
        <v>15.290000000000001</v>
      </c>
      <c r="L51" s="291">
        <f t="shared" si="9"/>
        <v>15.36</v>
      </c>
      <c r="M51" s="489">
        <f t="shared" si="9"/>
        <v>15.42</v>
      </c>
      <c r="N51" s="489">
        <f>N38+N39+N40+N41+N48+N49+N50</f>
        <v>15.49</v>
      </c>
      <c r="O51" s="489">
        <f t="shared" si="9"/>
        <v>15.54</v>
      </c>
      <c r="P51" s="489">
        <f t="shared" si="9"/>
        <v>15.610000000000001</v>
      </c>
      <c r="Q51" s="489">
        <f t="shared" si="9"/>
        <v>15.670000000000003</v>
      </c>
      <c r="R51" s="489">
        <f t="shared" si="9"/>
        <v>15.72</v>
      </c>
      <c r="S51" s="489">
        <f t="shared" si="9"/>
        <v>15.78</v>
      </c>
      <c r="T51" s="489">
        <f t="shared" si="9"/>
        <v>15.83</v>
      </c>
      <c r="U51" s="489">
        <f t="shared" si="9"/>
        <v>15.89</v>
      </c>
      <c r="V51" s="489">
        <f t="shared" si="9"/>
        <v>15.94</v>
      </c>
      <c r="W51" s="489">
        <f t="shared" si="9"/>
        <v>16.010000000000002</v>
      </c>
      <c r="X51" s="489">
        <f t="shared" si="9"/>
        <v>16.060000000000002</v>
      </c>
      <c r="Y51" s="489">
        <f t="shared" si="9"/>
        <v>16.110000000000003</v>
      </c>
      <c r="Z51" s="489">
        <f t="shared" si="9"/>
        <v>16.170000000000002</v>
      </c>
      <c r="AA51" s="489">
        <f t="shared" si="9"/>
        <v>16.200000000000003</v>
      </c>
      <c r="AB51" s="489">
        <f t="shared" si="9"/>
        <v>16.250000000000004</v>
      </c>
      <c r="AC51" s="489">
        <f t="shared" si="9"/>
        <v>16.310000000000006</v>
      </c>
      <c r="AD51" s="489">
        <f t="shared" si="9"/>
        <v>16.360000000000007</v>
      </c>
      <c r="AE51" s="489">
        <f t="shared" si="9"/>
        <v>16.410000000000004</v>
      </c>
      <c r="AF51" s="489">
        <f t="shared" si="9"/>
        <v>16.440000000000005</v>
      </c>
      <c r="AG51" s="489">
        <f t="shared" si="9"/>
        <v>16.490000000000006</v>
      </c>
      <c r="AH51" s="489">
        <f t="shared" si="9"/>
        <v>16.520000000000007</v>
      </c>
      <c r="AI51" s="489">
        <f t="shared" si="9"/>
        <v>16.550000000000008</v>
      </c>
      <c r="AJ51" s="815">
        <f t="shared" si="9"/>
        <v>16.590000000000007</v>
      </c>
    </row>
    <row r="52" spans="1:36" ht="15.75" thickBot="1" x14ac:dyDescent="0.25">
      <c r="A52" s="201"/>
      <c r="B52" s="918" t="s">
        <v>291</v>
      </c>
      <c r="C52" s="426" t="s">
        <v>705</v>
      </c>
      <c r="D52" s="497" t="s">
        <v>293</v>
      </c>
      <c r="E52" s="480" t="s">
        <v>285</v>
      </c>
      <c r="F52" s="481" t="s">
        <v>254</v>
      </c>
      <c r="G52" s="481">
        <v>2</v>
      </c>
      <c r="H52" s="404">
        <v>0.54</v>
      </c>
      <c r="I52" s="449">
        <v>0.54</v>
      </c>
      <c r="J52" s="449">
        <v>0.54</v>
      </c>
      <c r="K52" s="449">
        <v>0.55000000000000004</v>
      </c>
      <c r="L52" s="482">
        <v>0.55000000000000004</v>
      </c>
      <c r="M52" s="482">
        <v>0.55000000000000004</v>
      </c>
      <c r="N52" s="482">
        <v>0.56000000000000005</v>
      </c>
      <c r="O52" s="482">
        <v>0.56999999999999995</v>
      </c>
      <c r="P52" s="482">
        <v>0.56999999999999995</v>
      </c>
      <c r="Q52" s="482">
        <v>0.57999999999999996</v>
      </c>
      <c r="R52" s="482">
        <v>0.59</v>
      </c>
      <c r="S52" s="482">
        <v>0.59</v>
      </c>
      <c r="T52" s="482">
        <v>0.6</v>
      </c>
      <c r="U52" s="482">
        <v>0.61</v>
      </c>
      <c r="V52" s="482">
        <v>0.62</v>
      </c>
      <c r="W52" s="482">
        <v>0.63</v>
      </c>
      <c r="X52" s="482">
        <v>0.64</v>
      </c>
      <c r="Y52" s="482">
        <v>0.64</v>
      </c>
      <c r="Z52" s="482">
        <v>0.65</v>
      </c>
      <c r="AA52" s="482">
        <v>0.66</v>
      </c>
      <c r="AB52" s="482">
        <v>0.66</v>
      </c>
      <c r="AC52" s="482">
        <v>0.67</v>
      </c>
      <c r="AD52" s="482">
        <v>0.67</v>
      </c>
      <c r="AE52" s="482">
        <v>0.67</v>
      </c>
      <c r="AF52" s="482">
        <v>0.67</v>
      </c>
      <c r="AG52" s="482">
        <v>0.67</v>
      </c>
      <c r="AH52" s="482">
        <v>0.67</v>
      </c>
      <c r="AI52" s="482">
        <v>0.67</v>
      </c>
      <c r="AJ52" s="477">
        <v>0.68</v>
      </c>
    </row>
    <row r="53" spans="1:36" ht="15.75" thickBot="1" x14ac:dyDescent="0.25">
      <c r="A53" s="201"/>
      <c r="B53" s="929"/>
      <c r="C53" s="437" t="s">
        <v>706</v>
      </c>
      <c r="D53" s="498" t="s">
        <v>295</v>
      </c>
      <c r="E53" s="480" t="s">
        <v>285</v>
      </c>
      <c r="F53" s="484" t="s">
        <v>254</v>
      </c>
      <c r="G53" s="481">
        <v>2</v>
      </c>
      <c r="H53" s="352">
        <v>0.37</v>
      </c>
      <c r="I53" s="449">
        <v>0.37</v>
      </c>
      <c r="J53" s="449">
        <v>0.36</v>
      </c>
      <c r="K53" s="449">
        <v>0.36</v>
      </c>
      <c r="L53" s="390">
        <v>0.36</v>
      </c>
      <c r="M53" s="390">
        <v>0.36</v>
      </c>
      <c r="N53" s="390">
        <v>0.36</v>
      </c>
      <c r="O53" s="390">
        <v>0.36</v>
      </c>
      <c r="P53" s="390">
        <v>0.36</v>
      </c>
      <c r="Q53" s="390">
        <v>0.36</v>
      </c>
      <c r="R53" s="390">
        <v>0.36</v>
      </c>
      <c r="S53" s="390">
        <v>0.36</v>
      </c>
      <c r="T53" s="390">
        <v>0.35</v>
      </c>
      <c r="U53" s="390">
        <v>0.35</v>
      </c>
      <c r="V53" s="390">
        <v>0.35</v>
      </c>
      <c r="W53" s="390">
        <v>0.35</v>
      </c>
      <c r="X53" s="390">
        <v>0.35</v>
      </c>
      <c r="Y53" s="390">
        <v>0.35</v>
      </c>
      <c r="Z53" s="390">
        <v>0.35</v>
      </c>
      <c r="AA53" s="390">
        <v>0.35</v>
      </c>
      <c r="AB53" s="390">
        <v>0.34</v>
      </c>
      <c r="AC53" s="390">
        <v>0.34</v>
      </c>
      <c r="AD53" s="390">
        <v>0.34</v>
      </c>
      <c r="AE53" s="390">
        <v>0.34</v>
      </c>
      <c r="AF53" s="390">
        <v>0.34</v>
      </c>
      <c r="AG53" s="390">
        <v>0.34</v>
      </c>
      <c r="AH53" s="390">
        <v>0.34</v>
      </c>
      <c r="AI53" s="390">
        <v>0.34</v>
      </c>
      <c r="AJ53" s="415">
        <v>0.33</v>
      </c>
    </row>
    <row r="54" spans="1:36" ht="15.75" thickBot="1" x14ac:dyDescent="0.25">
      <c r="A54" s="172"/>
      <c r="B54" s="929"/>
      <c r="C54" s="437" t="s">
        <v>707</v>
      </c>
      <c r="D54" s="498" t="s">
        <v>297</v>
      </c>
      <c r="E54" s="480" t="s">
        <v>285</v>
      </c>
      <c r="F54" s="484" t="s">
        <v>254</v>
      </c>
      <c r="G54" s="481">
        <v>2</v>
      </c>
      <c r="H54" s="352">
        <v>11.37</v>
      </c>
      <c r="I54" s="449">
        <v>12.29</v>
      </c>
      <c r="J54" s="449">
        <v>12.76</v>
      </c>
      <c r="K54" s="449">
        <v>13.24</v>
      </c>
      <c r="L54" s="390">
        <v>13.71</v>
      </c>
      <c r="M54" s="390">
        <v>14.17</v>
      </c>
      <c r="N54" s="390">
        <v>14.64</v>
      </c>
      <c r="O54" s="390">
        <v>15.08</v>
      </c>
      <c r="P54" s="390">
        <v>15.49</v>
      </c>
      <c r="Q54" s="390">
        <v>15.86</v>
      </c>
      <c r="R54" s="390">
        <v>16.2</v>
      </c>
      <c r="S54" s="390">
        <v>16.53</v>
      </c>
      <c r="T54" s="390">
        <v>16.829999999999998</v>
      </c>
      <c r="U54" s="390">
        <v>17.11</v>
      </c>
      <c r="V54" s="390">
        <v>17.37</v>
      </c>
      <c r="W54" s="390">
        <v>17.62</v>
      </c>
      <c r="X54" s="390">
        <v>17.88</v>
      </c>
      <c r="Y54" s="390">
        <v>18.149999999999999</v>
      </c>
      <c r="Z54" s="390">
        <v>18.420000000000002</v>
      </c>
      <c r="AA54" s="390">
        <v>18.690000000000001</v>
      </c>
      <c r="AB54" s="390">
        <v>18.96</v>
      </c>
      <c r="AC54" s="390">
        <v>19.23</v>
      </c>
      <c r="AD54" s="390">
        <v>19.510000000000002</v>
      </c>
      <c r="AE54" s="390">
        <v>19.79</v>
      </c>
      <c r="AF54" s="390">
        <v>20.059999999999999</v>
      </c>
      <c r="AG54" s="390">
        <v>20.34</v>
      </c>
      <c r="AH54" s="390">
        <v>20.61</v>
      </c>
      <c r="AI54" s="390">
        <v>20.88</v>
      </c>
      <c r="AJ54" s="436">
        <v>21.14</v>
      </c>
    </row>
    <row r="55" spans="1:36" x14ac:dyDescent="0.2">
      <c r="A55" s="172"/>
      <c r="B55" s="929"/>
      <c r="C55" s="437" t="s">
        <v>708</v>
      </c>
      <c r="D55" s="483" t="s">
        <v>299</v>
      </c>
      <c r="E55" s="480" t="s">
        <v>285</v>
      </c>
      <c r="F55" s="484" t="s">
        <v>254</v>
      </c>
      <c r="G55" s="481">
        <v>2</v>
      </c>
      <c r="H55" s="424">
        <v>14.92</v>
      </c>
      <c r="I55" s="449">
        <v>14.25</v>
      </c>
      <c r="J55" s="449">
        <v>13.9</v>
      </c>
      <c r="K55" s="449">
        <v>13.55</v>
      </c>
      <c r="L55" s="390">
        <v>13.18</v>
      </c>
      <c r="M55" s="390">
        <v>12.8</v>
      </c>
      <c r="N55" s="390">
        <v>12.42</v>
      </c>
      <c r="O55" s="390">
        <v>12.07</v>
      </c>
      <c r="P55" s="390">
        <v>11.75</v>
      </c>
      <c r="Q55" s="390">
        <v>11.45</v>
      </c>
      <c r="R55" s="390">
        <v>11.17</v>
      </c>
      <c r="S55" s="390">
        <v>10.92</v>
      </c>
      <c r="T55" s="390">
        <v>10.69</v>
      </c>
      <c r="U55" s="390">
        <v>10.47</v>
      </c>
      <c r="V55" s="390">
        <v>10.27</v>
      </c>
      <c r="W55" s="390">
        <v>10.08</v>
      </c>
      <c r="X55" s="390">
        <v>9.89</v>
      </c>
      <c r="Y55" s="390">
        <v>9.6999999999999993</v>
      </c>
      <c r="Z55" s="390">
        <v>9.51</v>
      </c>
      <c r="AA55" s="390">
        <v>9.31</v>
      </c>
      <c r="AB55" s="390">
        <v>9.11</v>
      </c>
      <c r="AC55" s="390">
        <v>8.91</v>
      </c>
      <c r="AD55" s="390">
        <v>8.7100000000000009</v>
      </c>
      <c r="AE55" s="390">
        <v>8.51</v>
      </c>
      <c r="AF55" s="390">
        <v>8.3000000000000007</v>
      </c>
      <c r="AG55" s="390">
        <v>8.09</v>
      </c>
      <c r="AH55" s="390">
        <v>7.88</v>
      </c>
      <c r="AI55" s="390">
        <v>7.67</v>
      </c>
      <c r="AJ55" s="436">
        <v>7.45</v>
      </c>
    </row>
    <row r="56" spans="1:36" ht="15.75" thickBot="1" x14ac:dyDescent="0.25">
      <c r="A56" s="172"/>
      <c r="B56" s="930"/>
      <c r="C56" s="493" t="s">
        <v>709</v>
      </c>
      <c r="D56" s="494" t="s">
        <v>301</v>
      </c>
      <c r="E56" s="495" t="s">
        <v>710</v>
      </c>
      <c r="F56" s="560" t="s">
        <v>254</v>
      </c>
      <c r="G56" s="515">
        <v>2</v>
      </c>
      <c r="H56" s="805">
        <f t="shared" ref="H56:AJ56" si="10">H54+H55+H52+H53</f>
        <v>27.2</v>
      </c>
      <c r="I56" s="828">
        <f t="shared" si="10"/>
        <v>27.45</v>
      </c>
      <c r="J56" s="286">
        <f t="shared" si="10"/>
        <v>27.56</v>
      </c>
      <c r="K56" s="829">
        <f t="shared" si="10"/>
        <v>27.7</v>
      </c>
      <c r="L56" s="382">
        <f t="shared" si="10"/>
        <v>27.8</v>
      </c>
      <c r="M56" s="358">
        <f t="shared" si="10"/>
        <v>27.88</v>
      </c>
      <c r="N56" s="358">
        <f t="shared" si="10"/>
        <v>27.98</v>
      </c>
      <c r="O56" s="358">
        <f t="shared" si="10"/>
        <v>28.08</v>
      </c>
      <c r="P56" s="358">
        <f t="shared" si="10"/>
        <v>28.17</v>
      </c>
      <c r="Q56" s="358">
        <f t="shared" si="10"/>
        <v>28.249999999999996</v>
      </c>
      <c r="R56" s="358">
        <f t="shared" si="10"/>
        <v>28.319999999999997</v>
      </c>
      <c r="S56" s="358">
        <f t="shared" si="10"/>
        <v>28.400000000000002</v>
      </c>
      <c r="T56" s="358">
        <f t="shared" si="10"/>
        <v>28.47</v>
      </c>
      <c r="U56" s="358">
        <f t="shared" si="10"/>
        <v>28.54</v>
      </c>
      <c r="V56" s="358">
        <f t="shared" si="10"/>
        <v>28.610000000000003</v>
      </c>
      <c r="W56" s="358">
        <f t="shared" si="10"/>
        <v>28.680000000000003</v>
      </c>
      <c r="X56" s="358">
        <f t="shared" si="10"/>
        <v>28.76</v>
      </c>
      <c r="Y56" s="358">
        <f t="shared" si="10"/>
        <v>28.84</v>
      </c>
      <c r="Z56" s="358">
        <f t="shared" si="10"/>
        <v>28.93</v>
      </c>
      <c r="AA56" s="358">
        <f t="shared" si="10"/>
        <v>29.01</v>
      </c>
      <c r="AB56" s="358">
        <f t="shared" si="10"/>
        <v>29.07</v>
      </c>
      <c r="AC56" s="358">
        <f t="shared" si="10"/>
        <v>29.150000000000002</v>
      </c>
      <c r="AD56" s="358">
        <f t="shared" si="10"/>
        <v>29.230000000000004</v>
      </c>
      <c r="AE56" s="358">
        <f t="shared" si="10"/>
        <v>29.31</v>
      </c>
      <c r="AF56" s="358">
        <f t="shared" si="10"/>
        <v>29.37</v>
      </c>
      <c r="AG56" s="358">
        <f t="shared" si="10"/>
        <v>29.44</v>
      </c>
      <c r="AH56" s="358">
        <f t="shared" si="10"/>
        <v>29.5</v>
      </c>
      <c r="AI56" s="358">
        <f t="shared" si="10"/>
        <v>29.56</v>
      </c>
      <c r="AJ56" s="394">
        <f t="shared" si="10"/>
        <v>29.599999999999998</v>
      </c>
    </row>
    <row r="57" spans="1:36" ht="25.5" x14ac:dyDescent="0.2">
      <c r="A57" s="172"/>
      <c r="B57" s="926" t="s">
        <v>303</v>
      </c>
      <c r="C57" s="561" t="s">
        <v>711</v>
      </c>
      <c r="D57" s="562" t="s">
        <v>305</v>
      </c>
      <c r="E57" s="563" t="s">
        <v>712</v>
      </c>
      <c r="F57" s="517" t="s">
        <v>307</v>
      </c>
      <c r="G57" s="564">
        <v>1</v>
      </c>
      <c r="H57" s="538">
        <f>ROUND(H54/H41,1)</f>
        <v>2</v>
      </c>
      <c r="I57" s="543">
        <f>ROUND(I54/I41,1)</f>
        <v>2</v>
      </c>
      <c r="J57" s="543">
        <f>ROUND(J54/J41,1)</f>
        <v>2</v>
      </c>
      <c r="K57" s="543">
        <f>ROUND(K54/K41,1)</f>
        <v>1.9</v>
      </c>
      <c r="L57" s="565">
        <f>ROUND(L54/L41,1)</f>
        <v>1.9</v>
      </c>
      <c r="M57" s="565">
        <f t="shared" ref="M57:AJ57" si="11">ROUND(M54/M41,1)</f>
        <v>1.9</v>
      </c>
      <c r="N57" s="565">
        <f t="shared" si="11"/>
        <v>1.9</v>
      </c>
      <c r="O57" s="565">
        <f t="shared" si="11"/>
        <v>1.9</v>
      </c>
      <c r="P57" s="565">
        <f t="shared" si="11"/>
        <v>1.9</v>
      </c>
      <c r="Q57" s="565">
        <f t="shared" si="11"/>
        <v>1.9</v>
      </c>
      <c r="R57" s="565">
        <f t="shared" si="11"/>
        <v>1.9</v>
      </c>
      <c r="S57" s="565">
        <f t="shared" si="11"/>
        <v>1.9</v>
      </c>
      <c r="T57" s="565">
        <f t="shared" si="11"/>
        <v>1.9</v>
      </c>
      <c r="U57" s="565">
        <f t="shared" si="11"/>
        <v>1.9</v>
      </c>
      <c r="V57" s="565">
        <f t="shared" si="11"/>
        <v>1.9</v>
      </c>
      <c r="W57" s="565">
        <f t="shared" si="11"/>
        <v>1.9</v>
      </c>
      <c r="X57" s="565">
        <f t="shared" si="11"/>
        <v>1.9</v>
      </c>
      <c r="Y57" s="565">
        <f t="shared" si="11"/>
        <v>1.9</v>
      </c>
      <c r="Z57" s="565">
        <f t="shared" si="11"/>
        <v>1.9</v>
      </c>
      <c r="AA57" s="565">
        <f t="shared" si="11"/>
        <v>1.9</v>
      </c>
      <c r="AB57" s="565">
        <f t="shared" si="11"/>
        <v>1.9</v>
      </c>
      <c r="AC57" s="565">
        <f t="shared" si="11"/>
        <v>1.9</v>
      </c>
      <c r="AD57" s="565">
        <f t="shared" si="11"/>
        <v>1.9</v>
      </c>
      <c r="AE57" s="565">
        <f t="shared" si="11"/>
        <v>1.9</v>
      </c>
      <c r="AF57" s="565">
        <f t="shared" si="11"/>
        <v>1.9</v>
      </c>
      <c r="AG57" s="565">
        <f t="shared" si="11"/>
        <v>1.9</v>
      </c>
      <c r="AH57" s="565">
        <f t="shared" si="11"/>
        <v>1.9</v>
      </c>
      <c r="AI57" s="565">
        <f t="shared" si="11"/>
        <v>1.9</v>
      </c>
      <c r="AJ57" s="565">
        <f t="shared" si="11"/>
        <v>1.9</v>
      </c>
    </row>
    <row r="58" spans="1:36" ht="15.75" thickBot="1" x14ac:dyDescent="0.25">
      <c r="A58" s="172"/>
      <c r="B58" s="921"/>
      <c r="C58" s="493" t="s">
        <v>713</v>
      </c>
      <c r="D58" s="513" t="s">
        <v>309</v>
      </c>
      <c r="E58" s="495" t="s">
        <v>310</v>
      </c>
      <c r="F58" s="514" t="s">
        <v>307</v>
      </c>
      <c r="G58" s="515">
        <v>1</v>
      </c>
      <c r="H58" s="835">
        <f>ROUND(H55/H49,1)</f>
        <v>2.2999999999999998</v>
      </c>
      <c r="I58" s="807">
        <f>ROUND(I55/I49,1)</f>
        <v>2.2999999999999998</v>
      </c>
      <c r="J58" s="807">
        <f t="shared" ref="J58:K58" si="12">ROUND(J55/J49,1)</f>
        <v>2.2999999999999998</v>
      </c>
      <c r="K58" s="807">
        <f t="shared" si="12"/>
        <v>2.2999999999999998</v>
      </c>
      <c r="L58" s="836">
        <f>ROUND(L55/L49,1)</f>
        <v>2.4</v>
      </c>
      <c r="M58" s="836">
        <f t="shared" ref="M58:AJ58" si="13">ROUND(M55/M49,1)</f>
        <v>2.4</v>
      </c>
      <c r="N58" s="836">
        <f t="shared" si="13"/>
        <v>2.4</v>
      </c>
      <c r="O58" s="836">
        <f t="shared" si="13"/>
        <v>2.4</v>
      </c>
      <c r="P58" s="836">
        <f t="shared" si="13"/>
        <v>2.4</v>
      </c>
      <c r="Q58" s="836">
        <f t="shared" si="13"/>
        <v>2.4</v>
      </c>
      <c r="R58" s="836">
        <f t="shared" si="13"/>
        <v>2.4</v>
      </c>
      <c r="S58" s="836">
        <f t="shared" si="13"/>
        <v>2.4</v>
      </c>
      <c r="T58" s="836">
        <f t="shared" si="13"/>
        <v>2.5</v>
      </c>
      <c r="U58" s="836">
        <f t="shared" si="13"/>
        <v>2.5</v>
      </c>
      <c r="V58" s="836">
        <f t="shared" si="13"/>
        <v>2.5</v>
      </c>
      <c r="W58" s="836">
        <f t="shared" si="13"/>
        <v>2.5</v>
      </c>
      <c r="X58" s="836">
        <f t="shared" si="13"/>
        <v>2.5</v>
      </c>
      <c r="Y58" s="836">
        <f t="shared" si="13"/>
        <v>2.5</v>
      </c>
      <c r="Z58" s="836">
        <f t="shared" si="13"/>
        <v>2.5</v>
      </c>
      <c r="AA58" s="836">
        <f t="shared" si="13"/>
        <v>2.5</v>
      </c>
      <c r="AB58" s="836">
        <f t="shared" si="13"/>
        <v>2.6</v>
      </c>
      <c r="AC58" s="836">
        <f t="shared" si="13"/>
        <v>2.6</v>
      </c>
      <c r="AD58" s="836">
        <f t="shared" si="13"/>
        <v>2.6</v>
      </c>
      <c r="AE58" s="836">
        <f t="shared" si="13"/>
        <v>2.6</v>
      </c>
      <c r="AF58" s="836">
        <f t="shared" si="13"/>
        <v>2.6</v>
      </c>
      <c r="AG58" s="836">
        <f t="shared" si="13"/>
        <v>2.6</v>
      </c>
      <c r="AH58" s="836">
        <f t="shared" si="13"/>
        <v>2.6</v>
      </c>
      <c r="AI58" s="836">
        <f t="shared" si="13"/>
        <v>2.7</v>
      </c>
      <c r="AJ58" s="836">
        <f t="shared" si="13"/>
        <v>2.7</v>
      </c>
    </row>
    <row r="59" spans="1:36" x14ac:dyDescent="0.2">
      <c r="A59" s="172"/>
      <c r="B59" s="926" t="s">
        <v>311</v>
      </c>
      <c r="C59" s="566" t="s">
        <v>714</v>
      </c>
      <c r="D59" s="567" t="s">
        <v>313</v>
      </c>
      <c r="E59" s="516" t="s">
        <v>715</v>
      </c>
      <c r="F59" s="508" t="s">
        <v>190</v>
      </c>
      <c r="G59" s="517">
        <v>0</v>
      </c>
      <c r="H59" s="518">
        <f>(H41/(H41+H49))</f>
        <v>0.46053702196908058</v>
      </c>
      <c r="I59" s="837">
        <f>(I41/(I41+I49))</f>
        <v>0.50120481927710847</v>
      </c>
      <c r="J59" s="837">
        <f t="shared" ref="J59:K59" si="14">(J41/(J41+J49))</f>
        <v>0.52114924181963285</v>
      </c>
      <c r="K59" s="837">
        <f t="shared" si="14"/>
        <v>0.54120443740095081</v>
      </c>
      <c r="L59" s="519">
        <f>(L41/(L41+L49))</f>
        <v>0.56062992125984257</v>
      </c>
      <c r="M59" s="519">
        <f t="shared" ref="M59:AJ59" si="15">(M41/(M41+M49))</f>
        <v>0.57870007830853565</v>
      </c>
      <c r="N59" s="519">
        <f t="shared" si="15"/>
        <v>0.59579439252336452</v>
      </c>
      <c r="O59" s="519">
        <f t="shared" si="15"/>
        <v>0.6113266097750194</v>
      </c>
      <c r="P59" s="519">
        <f t="shared" si="15"/>
        <v>0.62500000000000011</v>
      </c>
      <c r="Q59" s="519">
        <f t="shared" si="15"/>
        <v>0.63824884792626735</v>
      </c>
      <c r="R59" s="519">
        <f t="shared" si="15"/>
        <v>0.64984709480122327</v>
      </c>
      <c r="S59" s="519">
        <f t="shared" si="15"/>
        <v>0.66083650190114063</v>
      </c>
      <c r="T59" s="519">
        <f t="shared" si="15"/>
        <v>0.67121212121212126</v>
      </c>
      <c r="U59" s="519">
        <f t="shared" si="15"/>
        <v>0.68024132730015086</v>
      </c>
      <c r="V59" s="519">
        <f t="shared" si="15"/>
        <v>0.68918918918918926</v>
      </c>
      <c r="W59" s="519">
        <f t="shared" si="15"/>
        <v>0.69753547423450346</v>
      </c>
      <c r="X59" s="519">
        <f t="shared" si="15"/>
        <v>0.70610119047619058</v>
      </c>
      <c r="Y59" s="519">
        <f t="shared" si="15"/>
        <v>0.71460340993328397</v>
      </c>
      <c r="Z59" s="519">
        <f t="shared" si="15"/>
        <v>0.72250922509225102</v>
      </c>
      <c r="AA59" s="519">
        <f t="shared" si="15"/>
        <v>0.73088235294117654</v>
      </c>
      <c r="AB59" s="519">
        <f t="shared" si="15"/>
        <v>0.73919413919413923</v>
      </c>
      <c r="AC59" s="519">
        <f t="shared" si="15"/>
        <v>0.74690007293946026</v>
      </c>
      <c r="AD59" s="519">
        <f t="shared" si="15"/>
        <v>0.75508720930232565</v>
      </c>
      <c r="AE59" s="519">
        <f t="shared" si="15"/>
        <v>0.76321506154960184</v>
      </c>
      <c r="AF59" s="519">
        <f t="shared" si="15"/>
        <v>0.7711191335740073</v>
      </c>
      <c r="AG59" s="519">
        <f t="shared" si="15"/>
        <v>0.77841726618705043</v>
      </c>
      <c r="AH59" s="519">
        <f t="shared" si="15"/>
        <v>0.78622668579626975</v>
      </c>
      <c r="AI59" s="519">
        <f t="shared" si="15"/>
        <v>0.79384395132426644</v>
      </c>
      <c r="AJ59" s="519">
        <f t="shared" si="15"/>
        <v>0.80085653104925059</v>
      </c>
    </row>
    <row r="60" spans="1:36" ht="15.75" thickBot="1" x14ac:dyDescent="0.25">
      <c r="A60" s="172"/>
      <c r="B60" s="921"/>
      <c r="C60" s="493" t="s">
        <v>716</v>
      </c>
      <c r="D60" s="513" t="s">
        <v>316</v>
      </c>
      <c r="E60" s="495" t="s">
        <v>717</v>
      </c>
      <c r="F60" s="515" t="s">
        <v>190</v>
      </c>
      <c r="G60" s="514">
        <v>0</v>
      </c>
      <c r="H60" s="521">
        <f>(H41/(H41+H48+H50+H49))</f>
        <v>0.43305279265493496</v>
      </c>
      <c r="I60" s="837">
        <f>(I41/(I41+I48+I50+I49))</f>
        <v>0.47165532879818595</v>
      </c>
      <c r="J60" s="837">
        <f t="shared" ref="J60:K60" si="16">(J41/(J41+J48+J50+J49))</f>
        <v>0.49060856498873029</v>
      </c>
      <c r="K60" s="837">
        <f t="shared" si="16"/>
        <v>0.50970149253731345</v>
      </c>
      <c r="L60" s="522">
        <f>(L41/(L41+L48+L50+L49))</f>
        <v>0.52818991097922852</v>
      </c>
      <c r="M60" s="522">
        <f t="shared" ref="M60:AJ60" si="17">(M41/(M41+M48+M50+M49))</f>
        <v>0.5453874538745388</v>
      </c>
      <c r="N60" s="522">
        <f t="shared" si="17"/>
        <v>0.56167400881057272</v>
      </c>
      <c r="O60" s="522">
        <f t="shared" si="17"/>
        <v>0.57644476956839796</v>
      </c>
      <c r="P60" s="522">
        <f t="shared" si="17"/>
        <v>0.58951965065502188</v>
      </c>
      <c r="Q60" s="522">
        <f t="shared" si="17"/>
        <v>0.60217391304347845</v>
      </c>
      <c r="R60" s="522">
        <f t="shared" si="17"/>
        <v>0.61327561327561331</v>
      </c>
      <c r="S60" s="522">
        <f t="shared" si="17"/>
        <v>0.62383345297918169</v>
      </c>
      <c r="T60" s="522">
        <f t="shared" si="17"/>
        <v>0.63376251788268967</v>
      </c>
      <c r="U60" s="522">
        <f t="shared" si="17"/>
        <v>0.64245014245014254</v>
      </c>
      <c r="V60" s="522">
        <f t="shared" si="17"/>
        <v>0.65106382978723409</v>
      </c>
      <c r="W60" s="522">
        <f t="shared" si="17"/>
        <v>0.65913902611150321</v>
      </c>
      <c r="X60" s="522">
        <f t="shared" si="17"/>
        <v>0.66736990154711673</v>
      </c>
      <c r="Y60" s="522">
        <f t="shared" si="17"/>
        <v>0.67554309740714791</v>
      </c>
      <c r="Z60" s="522">
        <f t="shared" si="17"/>
        <v>0.68318213538032113</v>
      </c>
      <c r="AA60" s="522">
        <f t="shared" si="17"/>
        <v>0.69123783031988884</v>
      </c>
      <c r="AB60" s="522">
        <f t="shared" si="17"/>
        <v>0.6992376992376993</v>
      </c>
      <c r="AC60" s="522">
        <f t="shared" si="17"/>
        <v>0.70669427191166334</v>
      </c>
      <c r="AD60" s="522">
        <f t="shared" si="17"/>
        <v>0.71458046767537842</v>
      </c>
      <c r="AE60" s="522">
        <f t="shared" si="17"/>
        <v>0.72241261137765611</v>
      </c>
      <c r="AF60" s="522">
        <f t="shared" si="17"/>
        <v>0.73000683526999333</v>
      </c>
      <c r="AG60" s="522">
        <f t="shared" si="17"/>
        <v>0.73705722070844704</v>
      </c>
      <c r="AH60" s="522">
        <f t="shared" si="17"/>
        <v>0.74456521739130443</v>
      </c>
      <c r="AI60" s="522">
        <f t="shared" si="17"/>
        <v>0.75186440677966115</v>
      </c>
      <c r="AJ60" s="522">
        <f t="shared" si="17"/>
        <v>0.7586206896551726</v>
      </c>
    </row>
    <row r="61" spans="1:36" x14ac:dyDescent="0.2">
      <c r="A61" s="320"/>
      <c r="B61" s="321"/>
      <c r="C61" s="148"/>
      <c r="D61" s="148"/>
      <c r="E61" s="322"/>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row>
    <row r="62" spans="1:36" x14ac:dyDescent="0.2">
      <c r="A62" s="203"/>
      <c r="B62" s="203"/>
      <c r="C62" s="203"/>
      <c r="D62" s="140" t="str">
        <f>'TITLE PAGE'!B9</f>
        <v>Company:</v>
      </c>
      <c r="E62" s="141" t="str">
        <f>'TITLE PAGE'!D9</f>
        <v>Yorkshire Water</v>
      </c>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row>
    <row r="63" spans="1:36" x14ac:dyDescent="0.2">
      <c r="A63" s="203"/>
      <c r="B63" s="203"/>
      <c r="C63" s="203"/>
      <c r="D63" s="142" t="str">
        <f>'TITLE PAGE'!B10</f>
        <v>Resource Zone Name:</v>
      </c>
      <c r="E63" s="143" t="str">
        <f>'TITLE PAGE'!D10</f>
        <v>East SWZ</v>
      </c>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row>
    <row r="64" spans="1:36" ht="18" x14ac:dyDescent="0.25">
      <c r="A64" s="203"/>
      <c r="B64" s="203"/>
      <c r="C64" s="203"/>
      <c r="D64" s="142" t="str">
        <f>'TITLE PAGE'!B11</f>
        <v>Resource Zone Number:</v>
      </c>
      <c r="E64" s="144">
        <f>'TITLE PAGE'!D11</f>
        <v>2</v>
      </c>
      <c r="F64" s="203"/>
      <c r="G64" s="203"/>
      <c r="H64" s="203"/>
      <c r="I64" s="208"/>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row>
    <row r="65" spans="1:36" ht="18" x14ac:dyDescent="0.25">
      <c r="A65" s="203"/>
      <c r="B65" s="203"/>
      <c r="C65" s="203"/>
      <c r="D65" s="142" t="str">
        <f>'TITLE PAGE'!B12</f>
        <v xml:space="preserve">Planning Scenario Name:                                                                     </v>
      </c>
      <c r="E65" s="143" t="str">
        <f>'TITLE PAGE'!D12</f>
        <v>Dry Year Annual Average</v>
      </c>
      <c r="F65" s="203"/>
      <c r="G65" s="203"/>
      <c r="H65" s="203"/>
      <c r="I65" s="208"/>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row>
    <row r="66" spans="1:36" ht="18" x14ac:dyDescent="0.25">
      <c r="A66" s="203"/>
      <c r="B66" s="203"/>
      <c r="C66" s="203"/>
      <c r="D66" s="145" t="str">
        <f>'TITLE PAGE'!B13</f>
        <v xml:space="preserve">Chosen Level of Service:  </v>
      </c>
      <c r="E66" s="146" t="str">
        <f>'TITLE PAGE'!D13</f>
        <v>TUBs no more than 1 in 25 years</v>
      </c>
      <c r="F66" s="203"/>
      <c r="G66" s="203"/>
      <c r="H66" s="203"/>
      <c r="I66" s="208"/>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row>
    <row r="67" spans="1:36" x14ac:dyDescent="0.2">
      <c r="A67" s="203"/>
      <c r="B67" s="203"/>
      <c r="C67" s="203"/>
      <c r="D67" s="203"/>
      <c r="E67" s="32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row>
  </sheetData>
  <mergeCells count="7">
    <mergeCell ref="B59:B60"/>
    <mergeCell ref="B3:B12"/>
    <mergeCell ref="B13:B29"/>
    <mergeCell ref="B30:B37"/>
    <mergeCell ref="B38:B51"/>
    <mergeCell ref="B52:B56"/>
    <mergeCell ref="B57:B58"/>
  </mergeCells>
  <conditionalFormatting sqref="H58 L58:AJ58">
    <cfRule type="cellIs" dxfId="6" priority="4" stopIfTrue="1" operator="equal">
      <formula>""</formula>
    </cfRule>
  </conditionalFormatting>
  <conditionalFormatting sqref="D58">
    <cfRule type="cellIs" dxfId="5" priority="3" stopIfTrue="1" operator="notEqual">
      <formula>"Unmeasured Household - Occupancy Rate"</formula>
    </cfRule>
  </conditionalFormatting>
  <conditionalFormatting sqref="F58">
    <cfRule type="cellIs" dxfId="4" priority="2" stopIfTrue="1" operator="notEqual">
      <formula>"h/prop"</formula>
    </cfRule>
  </conditionalFormatting>
  <conditionalFormatting sqref="E58">
    <cfRule type="cellIs" dxfId="3" priority="1" stopIfTrue="1" operator="notEqual">
      <formula>"52BL/46BL"</formula>
    </cfRule>
  </conditionalFormatting>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9"/>
  <sheetViews>
    <sheetView zoomScale="70" zoomScaleNormal="70" workbookViewId="0">
      <selection activeCell="I3" sqref="I3"/>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2.77734375" customWidth="1"/>
    <col min="6" max="6" width="6.109375" customWidth="1"/>
    <col min="7" max="7" width="10.88671875" customWidth="1"/>
    <col min="8" max="8" width="15.44140625" customWidth="1"/>
    <col min="9" max="9" width="12.21875" customWidth="1"/>
    <col min="10" max="10" width="12.6640625" customWidth="1"/>
    <col min="11" max="11" width="12" customWidth="1"/>
    <col min="12" max="36" width="11.44140625" customWidth="1"/>
    <col min="257" max="257" width="2.109375" customWidth="1"/>
    <col min="258" max="258" width="7.88671875" customWidth="1"/>
    <col min="259" max="259" width="5.6640625" customWidth="1"/>
    <col min="260" max="260" width="39.77734375" customWidth="1"/>
    <col min="261" max="261" width="32.77734375" customWidth="1"/>
    <col min="262" max="262" width="6.109375" customWidth="1"/>
    <col min="263" max="263" width="7.88671875" bestFit="1"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2.77734375" customWidth="1"/>
    <col min="518" max="518" width="6.109375" customWidth="1"/>
    <col min="519" max="519" width="7.88671875" bestFit="1"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2.77734375" customWidth="1"/>
    <col min="774" max="774" width="6.109375" customWidth="1"/>
    <col min="775" max="775" width="7.88671875" bestFit="1"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2.77734375" customWidth="1"/>
    <col min="1030" max="1030" width="6.109375" customWidth="1"/>
    <col min="1031" max="1031" width="7.88671875" bestFit="1"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2.77734375" customWidth="1"/>
    <col min="1286" max="1286" width="6.109375" customWidth="1"/>
    <col min="1287" max="1287" width="7.88671875" bestFit="1"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2.77734375" customWidth="1"/>
    <col min="1542" max="1542" width="6.109375" customWidth="1"/>
    <col min="1543" max="1543" width="7.88671875" bestFit="1"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2.77734375" customWidth="1"/>
    <col min="1798" max="1798" width="6.109375" customWidth="1"/>
    <col min="1799" max="1799" width="7.88671875" bestFit="1"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2.77734375" customWidth="1"/>
    <col min="2054" max="2054" width="6.109375" customWidth="1"/>
    <col min="2055" max="2055" width="7.88671875" bestFit="1"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2.77734375" customWidth="1"/>
    <col min="2310" max="2310" width="6.109375" customWidth="1"/>
    <col min="2311" max="2311" width="7.88671875" bestFit="1"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2.77734375" customWidth="1"/>
    <col min="2566" max="2566" width="6.109375" customWidth="1"/>
    <col min="2567" max="2567" width="7.88671875" bestFit="1"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2.77734375" customWidth="1"/>
    <col min="2822" max="2822" width="6.109375" customWidth="1"/>
    <col min="2823" max="2823" width="7.88671875" bestFit="1"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2.77734375" customWidth="1"/>
    <col min="3078" max="3078" width="6.109375" customWidth="1"/>
    <col min="3079" max="3079" width="7.88671875" bestFit="1"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2.77734375" customWidth="1"/>
    <col min="3334" max="3334" width="6.109375" customWidth="1"/>
    <col min="3335" max="3335" width="7.88671875" bestFit="1"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2.77734375" customWidth="1"/>
    <col min="3590" max="3590" width="6.109375" customWidth="1"/>
    <col min="3591" max="3591" width="7.88671875" bestFit="1"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2.77734375" customWidth="1"/>
    <col min="3846" max="3846" width="6.109375" customWidth="1"/>
    <col min="3847" max="3847" width="7.88671875" bestFit="1"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2.77734375" customWidth="1"/>
    <col min="4102" max="4102" width="6.109375" customWidth="1"/>
    <col min="4103" max="4103" width="7.88671875" bestFit="1"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2.77734375" customWidth="1"/>
    <col min="4358" max="4358" width="6.109375" customWidth="1"/>
    <col min="4359" max="4359" width="7.88671875" bestFit="1"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2.77734375" customWidth="1"/>
    <col min="4614" max="4614" width="6.109375" customWidth="1"/>
    <col min="4615" max="4615" width="7.88671875" bestFit="1"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2.77734375" customWidth="1"/>
    <col min="4870" max="4870" width="6.109375" customWidth="1"/>
    <col min="4871" max="4871" width="7.88671875" bestFit="1"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2.77734375" customWidth="1"/>
    <col min="5126" max="5126" width="6.109375" customWidth="1"/>
    <col min="5127" max="5127" width="7.88671875" bestFit="1"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2.77734375" customWidth="1"/>
    <col min="5382" max="5382" width="6.109375" customWidth="1"/>
    <col min="5383" max="5383" width="7.88671875" bestFit="1"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2.77734375" customWidth="1"/>
    <col min="5638" max="5638" width="6.109375" customWidth="1"/>
    <col min="5639" max="5639" width="7.88671875" bestFit="1"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2.77734375" customWidth="1"/>
    <col min="5894" max="5894" width="6.109375" customWidth="1"/>
    <col min="5895" max="5895" width="7.88671875" bestFit="1"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2.77734375" customWidth="1"/>
    <col min="6150" max="6150" width="6.109375" customWidth="1"/>
    <col min="6151" max="6151" width="7.88671875" bestFit="1"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2.77734375" customWidth="1"/>
    <col min="6406" max="6406" width="6.109375" customWidth="1"/>
    <col min="6407" max="6407" width="7.88671875" bestFit="1"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2.77734375" customWidth="1"/>
    <col min="6662" max="6662" width="6.109375" customWidth="1"/>
    <col min="6663" max="6663" width="7.88671875" bestFit="1"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2.77734375" customWidth="1"/>
    <col min="6918" max="6918" width="6.109375" customWidth="1"/>
    <col min="6919" max="6919" width="7.88671875" bestFit="1"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2.77734375" customWidth="1"/>
    <col min="7174" max="7174" width="6.109375" customWidth="1"/>
    <col min="7175" max="7175" width="7.88671875" bestFit="1"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2.77734375" customWidth="1"/>
    <col min="7430" max="7430" width="6.109375" customWidth="1"/>
    <col min="7431" max="7431" width="7.88671875" bestFit="1"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2.77734375" customWidth="1"/>
    <col min="7686" max="7686" width="6.109375" customWidth="1"/>
    <col min="7687" max="7687" width="7.88671875" bestFit="1"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2.77734375" customWidth="1"/>
    <col min="7942" max="7942" width="6.109375" customWidth="1"/>
    <col min="7943" max="7943" width="7.88671875" bestFit="1"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2.77734375" customWidth="1"/>
    <col min="8198" max="8198" width="6.109375" customWidth="1"/>
    <col min="8199" max="8199" width="7.88671875" bestFit="1"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2.77734375" customWidth="1"/>
    <col min="8454" max="8454" width="6.109375" customWidth="1"/>
    <col min="8455" max="8455" width="7.88671875" bestFit="1"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2.77734375" customWidth="1"/>
    <col min="8710" max="8710" width="6.109375" customWidth="1"/>
    <col min="8711" max="8711" width="7.88671875" bestFit="1"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2.77734375" customWidth="1"/>
    <col min="8966" max="8966" width="6.109375" customWidth="1"/>
    <col min="8967" max="8967" width="7.88671875" bestFit="1"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2.77734375" customWidth="1"/>
    <col min="9222" max="9222" width="6.109375" customWidth="1"/>
    <col min="9223" max="9223" width="7.88671875" bestFit="1"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2.77734375" customWidth="1"/>
    <col min="9478" max="9478" width="6.109375" customWidth="1"/>
    <col min="9479" max="9479" width="7.88671875" bestFit="1"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2.77734375" customWidth="1"/>
    <col min="9734" max="9734" width="6.109375" customWidth="1"/>
    <col min="9735" max="9735" width="7.88671875" bestFit="1"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2.77734375" customWidth="1"/>
    <col min="9990" max="9990" width="6.109375" customWidth="1"/>
    <col min="9991" max="9991" width="7.88671875" bestFit="1"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2.77734375" customWidth="1"/>
    <col min="10246" max="10246" width="6.109375" customWidth="1"/>
    <col min="10247" max="10247" width="7.88671875" bestFit="1"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2.77734375" customWidth="1"/>
    <col min="10502" max="10502" width="6.109375" customWidth="1"/>
    <col min="10503" max="10503" width="7.88671875" bestFit="1"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2.77734375" customWidth="1"/>
    <col min="10758" max="10758" width="6.109375" customWidth="1"/>
    <col min="10759" max="10759" width="7.88671875" bestFit="1"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2.77734375" customWidth="1"/>
    <col min="11014" max="11014" width="6.109375" customWidth="1"/>
    <col min="11015" max="11015" width="7.88671875" bestFit="1"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2.77734375" customWidth="1"/>
    <col min="11270" max="11270" width="6.109375" customWidth="1"/>
    <col min="11271" max="11271" width="7.88671875" bestFit="1"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2.77734375" customWidth="1"/>
    <col min="11526" max="11526" width="6.109375" customWidth="1"/>
    <col min="11527" max="11527" width="7.88671875" bestFit="1"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2.77734375" customWidth="1"/>
    <col min="11782" max="11782" width="6.109375" customWidth="1"/>
    <col min="11783" max="11783" width="7.88671875" bestFit="1"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2.77734375" customWidth="1"/>
    <col min="12038" max="12038" width="6.109375" customWidth="1"/>
    <col min="12039" max="12039" width="7.88671875" bestFit="1"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2.77734375" customWidth="1"/>
    <col min="12294" max="12294" width="6.109375" customWidth="1"/>
    <col min="12295" max="12295" width="7.88671875" bestFit="1"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2.77734375" customWidth="1"/>
    <col min="12550" max="12550" width="6.109375" customWidth="1"/>
    <col min="12551" max="12551" width="7.88671875" bestFit="1"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2.77734375" customWidth="1"/>
    <col min="12806" max="12806" width="6.109375" customWidth="1"/>
    <col min="12807" max="12807" width="7.88671875" bestFit="1"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2.77734375" customWidth="1"/>
    <col min="13062" max="13062" width="6.109375" customWidth="1"/>
    <col min="13063" max="13063" width="7.88671875" bestFit="1"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2.77734375" customWidth="1"/>
    <col min="13318" max="13318" width="6.109375" customWidth="1"/>
    <col min="13319" max="13319" width="7.88671875" bestFit="1"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2.77734375" customWidth="1"/>
    <col min="13574" max="13574" width="6.109375" customWidth="1"/>
    <col min="13575" max="13575" width="7.88671875" bestFit="1"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2.77734375" customWidth="1"/>
    <col min="13830" max="13830" width="6.109375" customWidth="1"/>
    <col min="13831" max="13831" width="7.88671875" bestFit="1"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2.77734375" customWidth="1"/>
    <col min="14086" max="14086" width="6.109375" customWidth="1"/>
    <col min="14087" max="14087" width="7.88671875" bestFit="1"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2.77734375" customWidth="1"/>
    <col min="14342" max="14342" width="6.109375" customWidth="1"/>
    <col min="14343" max="14343" width="7.88671875" bestFit="1"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2.77734375" customWidth="1"/>
    <col min="14598" max="14598" width="6.109375" customWidth="1"/>
    <col min="14599" max="14599" width="7.88671875" bestFit="1"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2.77734375" customWidth="1"/>
    <col min="14854" max="14854" width="6.109375" customWidth="1"/>
    <col min="14855" max="14855" width="7.88671875" bestFit="1"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2.77734375" customWidth="1"/>
    <col min="15110" max="15110" width="6.109375" customWidth="1"/>
    <col min="15111" max="15111" width="7.88671875" bestFit="1"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2.77734375" customWidth="1"/>
    <col min="15366" max="15366" width="6.109375" customWidth="1"/>
    <col min="15367" max="15367" width="7.88671875" bestFit="1"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2.77734375" customWidth="1"/>
    <col min="15622" max="15622" width="6.109375" customWidth="1"/>
    <col min="15623" max="15623" width="7.88671875" bestFit="1"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2.77734375" customWidth="1"/>
    <col min="15878" max="15878" width="6.109375" customWidth="1"/>
    <col min="15879" max="15879" width="7.88671875" bestFit="1"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2.77734375" customWidth="1"/>
    <col min="16134" max="16134" width="6.109375" customWidth="1"/>
    <col min="16135" max="16135" width="7.88671875" bestFit="1"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37" ht="18.75" thickBot="1" x14ac:dyDescent="0.25">
      <c r="A1" s="159"/>
      <c r="B1" s="151"/>
      <c r="C1" s="152" t="s">
        <v>718</v>
      </c>
      <c r="D1" s="188"/>
      <c r="E1" s="256"/>
      <c r="F1" s="155"/>
      <c r="G1" s="155"/>
      <c r="H1" s="155"/>
      <c r="I1" s="155"/>
      <c r="J1" s="156"/>
      <c r="K1" s="156"/>
      <c r="L1" s="257"/>
      <c r="M1" s="156"/>
      <c r="N1" s="156"/>
      <c r="O1" s="156"/>
      <c r="P1" s="157"/>
      <c r="Q1" s="157"/>
      <c r="R1" s="157"/>
      <c r="S1" s="157"/>
      <c r="T1" s="157"/>
      <c r="U1" s="157"/>
      <c r="V1" s="157"/>
      <c r="W1" s="157"/>
      <c r="X1" s="157"/>
      <c r="Y1" s="157"/>
      <c r="Z1" s="157"/>
      <c r="AA1" s="157"/>
      <c r="AB1" s="157"/>
      <c r="AC1" s="157"/>
      <c r="AD1" s="157"/>
      <c r="AE1" s="157"/>
      <c r="AF1" s="157"/>
      <c r="AG1" s="157"/>
      <c r="AH1" s="159"/>
      <c r="AI1" s="157"/>
      <c r="AJ1" s="157"/>
      <c r="AK1" s="157"/>
    </row>
    <row r="2" spans="1:37" ht="32.25" thickBot="1" x14ac:dyDescent="0.25">
      <c r="A2" s="161"/>
      <c r="B2" s="161"/>
      <c r="C2" s="258" t="s">
        <v>576</v>
      </c>
      <c r="D2" s="163" t="s">
        <v>117</v>
      </c>
      <c r="E2" s="259" t="s">
        <v>111</v>
      </c>
      <c r="F2" s="163" t="s">
        <v>118</v>
      </c>
      <c r="G2" s="163" t="s">
        <v>168</v>
      </c>
      <c r="H2" s="193" t="str">
        <f>'TITLE PAGE'!D14</f>
        <v>2015-16</v>
      </c>
      <c r="I2" s="260" t="str">
        <f>'WRZ summary'!E5</f>
        <v>For info 2017-18</v>
      </c>
      <c r="J2" s="260" t="str">
        <f>'WRZ summary'!F5</f>
        <v>For info 2018-19</v>
      </c>
      <c r="K2" s="260" t="str">
        <f>'WRZ summary'!G5</f>
        <v>For info 2019-20</v>
      </c>
      <c r="L2" s="194" t="str">
        <f>'WRZ summary'!H5</f>
        <v>2020-21</v>
      </c>
      <c r="M2" s="194" t="str">
        <f>'WRZ summary'!I5</f>
        <v>2021-22</v>
      </c>
      <c r="N2" s="194" t="str">
        <f>'WRZ summary'!J5</f>
        <v>2022-23</v>
      </c>
      <c r="O2" s="194" t="str">
        <f>'WRZ summary'!K5</f>
        <v>2023-24</v>
      </c>
      <c r="P2" s="194" t="str">
        <f>'WRZ summary'!L5</f>
        <v>2024-25</v>
      </c>
      <c r="Q2" s="194" t="str">
        <f>'WRZ summary'!M5</f>
        <v>2025-26</v>
      </c>
      <c r="R2" s="194" t="str">
        <f>'WRZ summary'!N5</f>
        <v>2026-27</v>
      </c>
      <c r="S2" s="194" t="str">
        <f>'WRZ summary'!O5</f>
        <v>2027-28</v>
      </c>
      <c r="T2" s="194" t="str">
        <f>'WRZ summary'!P5</f>
        <v>2028-29</v>
      </c>
      <c r="U2" s="194" t="str">
        <f>'WRZ summary'!Q5</f>
        <v>2029-2030</v>
      </c>
      <c r="V2" s="194" t="str">
        <f>'WRZ summary'!R5</f>
        <v>2030-2031</v>
      </c>
      <c r="W2" s="194" t="str">
        <f>'WRZ summary'!S5</f>
        <v>2031-2032</v>
      </c>
      <c r="X2" s="194" t="str">
        <f>'WRZ summary'!T5</f>
        <v>2032-33</v>
      </c>
      <c r="Y2" s="194" t="str">
        <f>'WRZ summary'!U5</f>
        <v>2033-34</v>
      </c>
      <c r="Z2" s="194" t="str">
        <f>'WRZ summary'!V5</f>
        <v>2034-35</v>
      </c>
      <c r="AA2" s="194" t="str">
        <f>'WRZ summary'!W5</f>
        <v>2035-36</v>
      </c>
      <c r="AB2" s="194" t="str">
        <f>'WRZ summary'!X5</f>
        <v>2036-37</v>
      </c>
      <c r="AC2" s="194" t="str">
        <f>'WRZ summary'!Y5</f>
        <v>2037-38</v>
      </c>
      <c r="AD2" s="194" t="str">
        <f>'WRZ summary'!Z5</f>
        <v>2038-39</v>
      </c>
      <c r="AE2" s="194" t="str">
        <f>'WRZ summary'!AA5</f>
        <v>2039-40</v>
      </c>
      <c r="AF2" s="194" t="str">
        <f>'WRZ summary'!AB5</f>
        <v>2040-41</v>
      </c>
      <c r="AG2" s="194" t="str">
        <f>'WRZ summary'!AC5</f>
        <v>2041-42</v>
      </c>
      <c r="AH2" s="194" t="str">
        <f>'WRZ summary'!AD5</f>
        <v>2042-43</v>
      </c>
      <c r="AI2" s="194" t="str">
        <f>'WRZ summary'!AE5</f>
        <v>2043-44</v>
      </c>
      <c r="AJ2" s="195" t="str">
        <f>'WRZ summary'!AF5</f>
        <v>2044-45</v>
      </c>
      <c r="AK2" s="261"/>
    </row>
    <row r="3" spans="1:37" x14ac:dyDescent="0.2">
      <c r="A3" s="150"/>
      <c r="B3" s="944" t="s">
        <v>319</v>
      </c>
      <c r="C3" s="324" t="s">
        <v>719</v>
      </c>
      <c r="D3" s="359" t="s">
        <v>720</v>
      </c>
      <c r="E3" s="325" t="s">
        <v>721</v>
      </c>
      <c r="F3" s="324" t="s">
        <v>75</v>
      </c>
      <c r="G3" s="324">
        <v>2</v>
      </c>
      <c r="H3" s="355">
        <f>SUM('8. FP Demand'!H3,'8. FP Demand'!H4,'8. FP Demand'!H5,'8. FP Demand'!H6,'8. FP Demand'!H28,'8. FP Demand'!H29,'8. FP Demand'!H34:H35)</f>
        <v>6.38</v>
      </c>
      <c r="I3" s="362">
        <f>SUM('8. FP Demand'!I3,'8. FP Demand'!I4,'8. FP Demand'!I5,'8. FP Demand'!I6,'8. FP Demand'!I28,'8. FP Demand'!I29,'8. FP Demand'!I34:I35)</f>
        <v>6.3299999999999992</v>
      </c>
      <c r="J3" s="362">
        <f>SUM('8. FP Demand'!J3,'8. FP Demand'!J4,'8. FP Demand'!J5,'8. FP Demand'!J6,'8. FP Demand'!J28,'8. FP Demand'!J29,'8. FP Demand'!J34:J35)</f>
        <v>6.2899999999999991</v>
      </c>
      <c r="K3" s="362">
        <f>SUM('8. FP Demand'!K3,'8. FP Demand'!K4,'8. FP Demand'!K5,'8. FP Demand'!K6,'8. FP Demand'!K28,'8. FP Demand'!K29,'8. FP Demand'!K34:K35)</f>
        <v>6.22</v>
      </c>
      <c r="L3" s="356">
        <f>SUM('8. FP Demand'!L3,'8. FP Demand'!L4,'8. FP Demand'!L5,'8. FP Demand'!L6,'8. FP Demand'!L28,'8. FP Demand'!L29,'8. FP Demand'!L34:L35)</f>
        <v>6.1999999999999993</v>
      </c>
      <c r="M3" s="356">
        <f>SUM('8. FP Demand'!M3,'8. FP Demand'!M4,'8. FP Demand'!M5,'8. FP Demand'!M6,'8. FP Demand'!M28,'8. FP Demand'!M29,'8. FP Demand'!M34:M35)</f>
        <v>6.17</v>
      </c>
      <c r="N3" s="356">
        <f>SUM('8. FP Demand'!N3,'8. FP Demand'!N4,'8. FP Demand'!N5,'8. FP Demand'!N6,'8. FP Demand'!N28,'8. FP Demand'!N29,'8. FP Demand'!N34:N35)</f>
        <v>6.14</v>
      </c>
      <c r="O3" s="356">
        <f>SUM('8. FP Demand'!O3,'8. FP Demand'!O4,'8. FP Demand'!O5,'8. FP Demand'!O6,'8. FP Demand'!O28,'8. FP Demand'!O29,'8. FP Demand'!O34:O35)</f>
        <v>6.1099999999999994</v>
      </c>
      <c r="P3" s="356">
        <f>SUM('8. FP Demand'!P3,'8. FP Demand'!P4,'8. FP Demand'!P5,'8. FP Demand'!P6,'8. FP Demand'!P28,'8. FP Demand'!P29,'8. FP Demand'!P34:P35)</f>
        <v>6.1</v>
      </c>
      <c r="Q3" s="356">
        <f>SUM('8. FP Demand'!Q3,'8. FP Demand'!Q4,'8. FP Demand'!Q5,'8. FP Demand'!Q6,'8. FP Demand'!Q28,'8. FP Demand'!Q29,'8. FP Demand'!Q34:Q35)</f>
        <v>6.09</v>
      </c>
      <c r="R3" s="356">
        <f>SUM('8. FP Demand'!R3,'8. FP Demand'!R4,'8. FP Demand'!R5,'8. FP Demand'!R6,'8. FP Demand'!R28,'8. FP Demand'!R29,'8. FP Demand'!R34:R35)</f>
        <v>6.0600000000000005</v>
      </c>
      <c r="S3" s="356">
        <f>SUM('8. FP Demand'!S3,'8. FP Demand'!S4,'8. FP Demand'!S5,'8. FP Demand'!S6,'8. FP Demand'!S28,'8. FP Demand'!S29,'8. FP Demand'!S34:S35)</f>
        <v>6.05</v>
      </c>
      <c r="T3" s="356">
        <f>SUM('8. FP Demand'!T3,'8. FP Demand'!T4,'8. FP Demand'!T5,'8. FP Demand'!T6,'8. FP Demand'!T28,'8. FP Demand'!T29,'8. FP Demand'!T34:T35)</f>
        <v>6.0399999999999991</v>
      </c>
      <c r="U3" s="356">
        <f>SUM('8. FP Demand'!U3,'8. FP Demand'!U4,'8. FP Demand'!U5,'8. FP Demand'!U6,'8. FP Demand'!U28,'8. FP Demand'!U29,'8. FP Demand'!U34:U35)</f>
        <v>6.0299999999999994</v>
      </c>
      <c r="V3" s="356">
        <f>SUM('8. FP Demand'!V3,'8. FP Demand'!V4,'8. FP Demand'!V5,'8. FP Demand'!V6,'8. FP Demand'!V28,'8. FP Demand'!V29,'8. FP Demand'!V34:V35)</f>
        <v>6.0299999999999994</v>
      </c>
      <c r="W3" s="356">
        <f>SUM('8. FP Demand'!W3,'8. FP Demand'!W4,'8. FP Demand'!W5,'8. FP Demand'!W6,'8. FP Demand'!W28,'8. FP Demand'!W29,'8. FP Demand'!W34:W35)</f>
        <v>6.01</v>
      </c>
      <c r="X3" s="356">
        <f>SUM('8. FP Demand'!X3,'8. FP Demand'!X4,'8. FP Demand'!X5,'8. FP Demand'!X6,'8. FP Demand'!X28,'8. FP Demand'!X29,'8. FP Demand'!X34:X35)</f>
        <v>6</v>
      </c>
      <c r="Y3" s="356">
        <f>SUM('8. FP Demand'!Y3,'8. FP Demand'!Y4,'8. FP Demand'!Y5,'8. FP Demand'!Y6,'8. FP Demand'!Y28,'8. FP Demand'!Y29,'8. FP Demand'!Y34:Y35)</f>
        <v>5.99</v>
      </c>
      <c r="Z3" s="356">
        <f>SUM('8. FP Demand'!Z3,'8. FP Demand'!Z4,'8. FP Demand'!Z5,'8. FP Demand'!Z6,'8. FP Demand'!Z28,'8. FP Demand'!Z29,'8. FP Demand'!Z34:Z35)</f>
        <v>5.9899999999999993</v>
      </c>
      <c r="AA3" s="356">
        <f>SUM('8. FP Demand'!AA3,'8. FP Demand'!AA4,'8. FP Demand'!AA5,'8. FP Demand'!AA6,'8. FP Demand'!AA28,'8. FP Demand'!AA29,'8. FP Demand'!AA34:AA35)</f>
        <v>5.9799999999999995</v>
      </c>
      <c r="AB3" s="356">
        <f>SUM('8. FP Demand'!AB3,'8. FP Demand'!AB4,'8. FP Demand'!AB5,'8. FP Demand'!AB6,'8. FP Demand'!AB28,'8. FP Demand'!AB29,'8. FP Demand'!AB34:AB35)</f>
        <v>5.97</v>
      </c>
      <c r="AC3" s="356">
        <f>SUM('8. FP Demand'!AC3,'8. FP Demand'!AC4,'8. FP Demand'!AC5,'8. FP Demand'!AC6,'8. FP Demand'!AC28,'8. FP Demand'!AC29,'8. FP Demand'!AC34:AC35)</f>
        <v>5.97</v>
      </c>
      <c r="AD3" s="356">
        <f>SUM('8. FP Demand'!AD3,'8. FP Demand'!AD4,'8. FP Demand'!AD5,'8. FP Demand'!AD6,'8. FP Demand'!AD28,'8. FP Demand'!AD29,'8. FP Demand'!AD34:AD35)</f>
        <v>5.9599999999999991</v>
      </c>
      <c r="AE3" s="356">
        <f>SUM('8. FP Demand'!AE3,'8. FP Demand'!AE4,'8. FP Demand'!AE5,'8. FP Demand'!AE6,'8. FP Demand'!AE28,'8. FP Demand'!AE29,'8. FP Demand'!AE34:AE35)</f>
        <v>5.9599999999999991</v>
      </c>
      <c r="AF3" s="356">
        <f>SUM('8. FP Demand'!AF3,'8. FP Demand'!AF4,'8. FP Demand'!AF5,'8. FP Demand'!AF6,'8. FP Demand'!AF28,'8. FP Demand'!AF29,'8. FP Demand'!AF34:AF35)</f>
        <v>5.96</v>
      </c>
      <c r="AG3" s="356">
        <f>SUM('8. FP Demand'!AG3,'8. FP Demand'!AG4,'8. FP Demand'!AG5,'8. FP Demand'!AG6,'8. FP Demand'!AG28,'8. FP Demand'!AG29,'8. FP Demand'!AG34:AG35)</f>
        <v>5.9399999999999995</v>
      </c>
      <c r="AH3" s="356">
        <f>SUM('8. FP Demand'!AH3,'8. FP Demand'!AH4,'8. FP Demand'!AH5,'8. FP Demand'!AH6,'8. FP Demand'!AH28,'8. FP Demand'!AH29,'8. FP Demand'!AH34:AH35)</f>
        <v>5.9499999999999993</v>
      </c>
      <c r="AI3" s="356">
        <f>SUM('8. FP Demand'!AI3,'8. FP Demand'!AI4,'8. FP Demand'!AI5,'8. FP Demand'!AI6,'8. FP Demand'!AI28,'8. FP Demand'!AI29,'8. FP Demand'!AI34:AI35)</f>
        <v>5.9499999999999993</v>
      </c>
      <c r="AJ3" s="372">
        <f>SUM('8. FP Demand'!AJ3,'8. FP Demand'!AJ4,'8. FP Demand'!AJ5,'8. FP Demand'!AJ6,'8. FP Demand'!AJ28,'8. FP Demand'!AJ29,'8. FP Demand'!AJ34:AJ35)</f>
        <v>5.9399999999999995</v>
      </c>
      <c r="AK3" s="148"/>
    </row>
    <row r="4" spans="1:37" x14ac:dyDescent="0.2">
      <c r="A4" s="150"/>
      <c r="B4" s="945"/>
      <c r="C4" s="298" t="s">
        <v>722</v>
      </c>
      <c r="D4" s="354" t="s">
        <v>324</v>
      </c>
      <c r="E4" s="266" t="s">
        <v>723</v>
      </c>
      <c r="F4" s="267" t="s">
        <v>75</v>
      </c>
      <c r="G4" s="267">
        <v>2</v>
      </c>
      <c r="H4" s="355">
        <f>'7. FP Supply'!H21-('7. FP Supply'!H27+'7. FP Supply'!H28)</f>
        <v>12.16</v>
      </c>
      <c r="I4" s="743">
        <f>'7. FP Supply'!I21-('7. FP Supply'!I27+'7. FP Supply'!I28)</f>
        <v>12.16</v>
      </c>
      <c r="J4" s="743">
        <f>'7. FP Supply'!J21-('7. FP Supply'!J27+'7. FP Supply'!J28)</f>
        <v>12.16</v>
      </c>
      <c r="K4" s="743">
        <f>'7. FP Supply'!K21-('7. FP Supply'!K27+'7. FP Supply'!K28)</f>
        <v>12.16</v>
      </c>
      <c r="L4" s="356">
        <f>'7. FP Supply'!L21-('7. FP Supply'!L27+'7. FP Supply'!L28)</f>
        <v>12.16</v>
      </c>
      <c r="M4" s="356">
        <f>'7. FP Supply'!M21-('7. FP Supply'!M27+'7. FP Supply'!M28)</f>
        <v>12.16</v>
      </c>
      <c r="N4" s="356">
        <f>'7. FP Supply'!N21-('7. FP Supply'!N27+'7. FP Supply'!N28)</f>
        <v>12.16</v>
      </c>
      <c r="O4" s="356">
        <f>'7. FP Supply'!O21-('7. FP Supply'!O27+'7. FP Supply'!O28)</f>
        <v>12.16</v>
      </c>
      <c r="P4" s="356">
        <f>'7. FP Supply'!P21-('7. FP Supply'!P27+'7. FP Supply'!P28)</f>
        <v>12.16</v>
      </c>
      <c r="Q4" s="356">
        <f>'7. FP Supply'!Q21-('7. FP Supply'!Q27+'7. FP Supply'!Q28)</f>
        <v>12.16</v>
      </c>
      <c r="R4" s="356">
        <f>'7. FP Supply'!R21-('7. FP Supply'!R27+'7. FP Supply'!R28)</f>
        <v>12.16</v>
      </c>
      <c r="S4" s="356">
        <f>'7. FP Supply'!S21-('7. FP Supply'!S27+'7. FP Supply'!S28)</f>
        <v>12.16</v>
      </c>
      <c r="T4" s="356">
        <f>'7. FP Supply'!T21-('7. FP Supply'!T27+'7. FP Supply'!T28)</f>
        <v>12.16</v>
      </c>
      <c r="U4" s="356">
        <f>'7. FP Supply'!U21-('7. FP Supply'!U27+'7. FP Supply'!U28)</f>
        <v>12.16</v>
      </c>
      <c r="V4" s="356">
        <f>'7. FP Supply'!V21-('7. FP Supply'!V27+'7. FP Supply'!V28)</f>
        <v>12.16</v>
      </c>
      <c r="W4" s="356">
        <f>'7. FP Supply'!W21-('7. FP Supply'!W27+'7. FP Supply'!W28)</f>
        <v>12.16</v>
      </c>
      <c r="X4" s="356">
        <f>'7. FP Supply'!X21-('7. FP Supply'!X27+'7. FP Supply'!X28)</f>
        <v>12.16</v>
      </c>
      <c r="Y4" s="356">
        <f>'7. FP Supply'!Y21-('7. FP Supply'!Y27+'7. FP Supply'!Y28)</f>
        <v>12.16</v>
      </c>
      <c r="Z4" s="356">
        <f>'7. FP Supply'!Z21-('7. FP Supply'!Z27+'7. FP Supply'!Z28)</f>
        <v>12.16</v>
      </c>
      <c r="AA4" s="356">
        <f>'7. FP Supply'!AA21-('7. FP Supply'!AA27+'7. FP Supply'!AA28)</f>
        <v>12.16</v>
      </c>
      <c r="AB4" s="356">
        <f>'7. FP Supply'!AB21-('7. FP Supply'!AB27+'7. FP Supply'!AB28)</f>
        <v>12.16</v>
      </c>
      <c r="AC4" s="356">
        <f>'7. FP Supply'!AC21-('7. FP Supply'!AC27+'7. FP Supply'!AC28)</f>
        <v>12.16</v>
      </c>
      <c r="AD4" s="356">
        <f>'7. FP Supply'!AD21-('7. FP Supply'!AD27+'7. FP Supply'!AD28)</f>
        <v>12.16</v>
      </c>
      <c r="AE4" s="356">
        <f>'7. FP Supply'!AE21-('7. FP Supply'!AE27+'7. FP Supply'!AE28)</f>
        <v>12.16</v>
      </c>
      <c r="AF4" s="356">
        <f>'7. FP Supply'!AF21-('7. FP Supply'!AF27+'7. FP Supply'!AF28)</f>
        <v>12.16</v>
      </c>
      <c r="AG4" s="356">
        <f>'7. FP Supply'!AG21-('7. FP Supply'!AG27+'7. FP Supply'!AG28)</f>
        <v>12.16</v>
      </c>
      <c r="AH4" s="356">
        <f>'7. FP Supply'!AH21-('7. FP Supply'!AH27+'7. FP Supply'!AH28)</f>
        <v>12.16</v>
      </c>
      <c r="AI4" s="356">
        <f>'7. FP Supply'!AI21-('7. FP Supply'!AI27+'7. FP Supply'!AI28)</f>
        <v>12.16</v>
      </c>
      <c r="AJ4" s="372">
        <f>'7. FP Supply'!AJ21-('7. FP Supply'!AJ27+'7. FP Supply'!AJ28)</f>
        <v>12.16</v>
      </c>
      <c r="AK4" s="148"/>
    </row>
    <row r="5" spans="1:37" x14ac:dyDescent="0.2">
      <c r="A5" s="150"/>
      <c r="B5" s="945"/>
      <c r="C5" s="298" t="s">
        <v>76</v>
      </c>
      <c r="D5" s="354" t="s">
        <v>326</v>
      </c>
      <c r="E5" s="266" t="s">
        <v>724</v>
      </c>
      <c r="F5" s="326" t="s">
        <v>75</v>
      </c>
      <c r="G5" s="326">
        <v>2</v>
      </c>
      <c r="H5" s="355">
        <f>H4+('7. FP Supply'!H4+'7. FP Supply'!H8)-('7. FP Supply'!H13+'7. FP Supply'!H17)</f>
        <v>12.16</v>
      </c>
      <c r="I5" s="743">
        <f>I4+('7. FP Supply'!I4+'7. FP Supply'!I8)-('7. FP Supply'!I13+'7. FP Supply'!I17)</f>
        <v>12.16</v>
      </c>
      <c r="J5" s="743">
        <f>J4+('7. FP Supply'!J4+'7. FP Supply'!J8)-('7. FP Supply'!J13+'7. FP Supply'!J17)</f>
        <v>12.16</v>
      </c>
      <c r="K5" s="743">
        <f>K4+('7. FP Supply'!K4+'7. FP Supply'!K8)-('7. FP Supply'!K13+'7. FP Supply'!K17)</f>
        <v>12.16</v>
      </c>
      <c r="L5" s="356">
        <f>L4+('7. FP Supply'!L4+'7. FP Supply'!L8)-('7. FP Supply'!L13+'7. FP Supply'!L17)</f>
        <v>12.16</v>
      </c>
      <c r="M5" s="356">
        <f>M4+('7. FP Supply'!M4+'7. FP Supply'!M8)-('7. FP Supply'!M13+'7. FP Supply'!M17)</f>
        <v>12.16</v>
      </c>
      <c r="N5" s="356">
        <f>N4+('7. FP Supply'!N4+'7. FP Supply'!N8)-('7. FP Supply'!N13+'7. FP Supply'!N17)</f>
        <v>12.16</v>
      </c>
      <c r="O5" s="356">
        <f>O4+('7. FP Supply'!O4+'7. FP Supply'!O8)-('7. FP Supply'!O13+'7. FP Supply'!O17)</f>
        <v>12.16</v>
      </c>
      <c r="P5" s="356">
        <f>P4+('7. FP Supply'!P4+'7. FP Supply'!P8)-('7. FP Supply'!P13+'7. FP Supply'!P17)</f>
        <v>12.16</v>
      </c>
      <c r="Q5" s="356">
        <f>Q4+('7. FP Supply'!Q4+'7. FP Supply'!Q8)-('7. FP Supply'!Q13+'7. FP Supply'!Q17)</f>
        <v>12.16</v>
      </c>
      <c r="R5" s="356">
        <f>R4+('7. FP Supply'!R4+'7. FP Supply'!R8)-('7. FP Supply'!R13+'7. FP Supply'!R17)</f>
        <v>12.16</v>
      </c>
      <c r="S5" s="356">
        <f>S4+('7. FP Supply'!S4+'7. FP Supply'!S8)-('7. FP Supply'!S13+'7. FP Supply'!S17)</f>
        <v>12.16</v>
      </c>
      <c r="T5" s="356">
        <f>T4+('7. FP Supply'!T4+'7. FP Supply'!T8)-('7. FP Supply'!T13+'7. FP Supply'!T17)</f>
        <v>12.16</v>
      </c>
      <c r="U5" s="356">
        <f>U4+('7. FP Supply'!U4+'7. FP Supply'!U8)-('7. FP Supply'!U13+'7. FP Supply'!U17)</f>
        <v>12.16</v>
      </c>
      <c r="V5" s="356">
        <f>V4+('7. FP Supply'!V4+'7. FP Supply'!V8)-('7. FP Supply'!V13+'7. FP Supply'!V17)</f>
        <v>12.16</v>
      </c>
      <c r="W5" s="356">
        <f>W4+('7. FP Supply'!W4+'7. FP Supply'!W8)-('7. FP Supply'!W13+'7. FP Supply'!W17)</f>
        <v>12.16</v>
      </c>
      <c r="X5" s="356">
        <f>X4+('7. FP Supply'!X4+'7. FP Supply'!X8)-('7. FP Supply'!X13+'7. FP Supply'!X17)</f>
        <v>12.16</v>
      </c>
      <c r="Y5" s="356">
        <f>Y4+('7. FP Supply'!Y4+'7. FP Supply'!Y8)-('7. FP Supply'!Y13+'7. FP Supply'!Y17)</f>
        <v>12.16</v>
      </c>
      <c r="Z5" s="356">
        <f>Z4+('7. FP Supply'!Z4+'7. FP Supply'!Z8)-('7. FP Supply'!Z13+'7. FP Supply'!Z17)</f>
        <v>12.16</v>
      </c>
      <c r="AA5" s="356">
        <f>AA4+('7. FP Supply'!AA4+'7. FP Supply'!AA8)-('7. FP Supply'!AA13+'7. FP Supply'!AA17)</f>
        <v>12.16</v>
      </c>
      <c r="AB5" s="356">
        <f>AB4+('7. FP Supply'!AB4+'7. FP Supply'!AB8)-('7. FP Supply'!AB13+'7. FP Supply'!AB17)</f>
        <v>12.16</v>
      </c>
      <c r="AC5" s="356">
        <f>AC4+('7. FP Supply'!AC4+'7. FP Supply'!AC8)-('7. FP Supply'!AC13+'7. FP Supply'!AC17)</f>
        <v>12.16</v>
      </c>
      <c r="AD5" s="356">
        <f>AD4+('7. FP Supply'!AD4+'7. FP Supply'!AD8)-('7. FP Supply'!AD13+'7. FP Supply'!AD17)</f>
        <v>12.16</v>
      </c>
      <c r="AE5" s="356">
        <f>AE4+('7. FP Supply'!AE4+'7. FP Supply'!AE8)-('7. FP Supply'!AE13+'7. FP Supply'!AE17)</f>
        <v>12.16</v>
      </c>
      <c r="AF5" s="356">
        <f>AF4+('7. FP Supply'!AF4+'7. FP Supply'!AF8)-('7. FP Supply'!AF13+'7. FP Supply'!AF17)</f>
        <v>12.16</v>
      </c>
      <c r="AG5" s="356">
        <f>AG4+('7. FP Supply'!AG4+'7. FP Supply'!AG8)-('7. FP Supply'!AG13+'7. FP Supply'!AG17)</f>
        <v>12.16</v>
      </c>
      <c r="AH5" s="356">
        <f>AH4+('7. FP Supply'!AH4+'7. FP Supply'!AH8)-('7. FP Supply'!AH13+'7. FP Supply'!AH17)</f>
        <v>12.16</v>
      </c>
      <c r="AI5" s="356">
        <f>AI4+('7. FP Supply'!AI4+'7. FP Supply'!AI8)-('7. FP Supply'!AI13+'7. FP Supply'!AI17)</f>
        <v>12.16</v>
      </c>
      <c r="AJ5" s="372">
        <f>AJ4+('7. FP Supply'!AJ4+'7. FP Supply'!AJ8)-('7. FP Supply'!AJ13+'7. FP Supply'!AJ17)</f>
        <v>12.16</v>
      </c>
      <c r="AK5" s="148"/>
    </row>
    <row r="6" spans="1:37" x14ac:dyDescent="0.2">
      <c r="A6" s="150"/>
      <c r="B6" s="945"/>
      <c r="C6" s="244" t="s">
        <v>725</v>
      </c>
      <c r="D6" s="350" t="s">
        <v>329</v>
      </c>
      <c r="E6" s="351" t="s">
        <v>113</v>
      </c>
      <c r="F6" s="327" t="s">
        <v>75</v>
      </c>
      <c r="G6" s="327">
        <v>2</v>
      </c>
      <c r="H6" s="352">
        <v>0.06</v>
      </c>
      <c r="I6" s="744">
        <v>0.06</v>
      </c>
      <c r="J6" s="744">
        <v>0.06</v>
      </c>
      <c r="K6" s="744">
        <v>0.06</v>
      </c>
      <c r="L6" s="353">
        <v>0.06</v>
      </c>
      <c r="M6" s="353">
        <v>0.06</v>
      </c>
      <c r="N6" s="353">
        <v>7.0000000000000007E-2</v>
      </c>
      <c r="O6" s="353">
        <v>7.0000000000000007E-2</v>
      </c>
      <c r="P6" s="353">
        <v>7.0000000000000007E-2</v>
      </c>
      <c r="Q6" s="353">
        <v>7.0000000000000007E-2</v>
      </c>
      <c r="R6" s="353">
        <v>0.08</v>
      </c>
      <c r="S6" s="353">
        <v>0.1</v>
      </c>
      <c r="T6" s="353">
        <v>0.12</v>
      </c>
      <c r="U6" s="353">
        <v>0.13</v>
      </c>
      <c r="V6" s="353">
        <v>0.15</v>
      </c>
      <c r="W6" s="353">
        <v>0.15</v>
      </c>
      <c r="X6" s="353">
        <v>0.15</v>
      </c>
      <c r="Y6" s="353">
        <v>0.14000000000000001</v>
      </c>
      <c r="Z6" s="353">
        <v>0.14000000000000001</v>
      </c>
      <c r="AA6" s="353">
        <v>0.14000000000000001</v>
      </c>
      <c r="AB6" s="353">
        <v>0.14000000000000001</v>
      </c>
      <c r="AC6" s="353">
        <v>0.15</v>
      </c>
      <c r="AD6" s="353">
        <v>0.15</v>
      </c>
      <c r="AE6" s="353">
        <v>0.15</v>
      </c>
      <c r="AF6" s="353">
        <v>0.16</v>
      </c>
      <c r="AG6" s="353">
        <v>0.16</v>
      </c>
      <c r="AH6" s="353">
        <v>0.16</v>
      </c>
      <c r="AI6" s="353">
        <v>0.16</v>
      </c>
      <c r="AJ6" s="393">
        <v>0.17</v>
      </c>
      <c r="AK6" s="148"/>
    </row>
    <row r="7" spans="1:37" x14ac:dyDescent="0.2">
      <c r="A7" s="150"/>
      <c r="B7" s="945"/>
      <c r="C7" s="244" t="s">
        <v>726</v>
      </c>
      <c r="D7" s="350" t="s">
        <v>331</v>
      </c>
      <c r="E7" s="351" t="s">
        <v>113</v>
      </c>
      <c r="F7" s="327" t="s">
        <v>75</v>
      </c>
      <c r="G7" s="327">
        <v>2</v>
      </c>
      <c r="H7" s="352">
        <v>0.88</v>
      </c>
      <c r="I7" s="744">
        <v>0.88</v>
      </c>
      <c r="J7" s="744">
        <v>0.88</v>
      </c>
      <c r="K7" s="744">
        <v>0.88</v>
      </c>
      <c r="L7" s="353">
        <v>0.88</v>
      </c>
      <c r="M7" s="353">
        <v>0.85</v>
      </c>
      <c r="N7" s="353">
        <v>0.83</v>
      </c>
      <c r="O7" s="353">
        <v>0.81</v>
      </c>
      <c r="P7" s="353">
        <v>0.78</v>
      </c>
      <c r="Q7" s="353">
        <v>0.76</v>
      </c>
      <c r="R7" s="353">
        <v>0.74</v>
      </c>
      <c r="S7" s="353">
        <v>0.71</v>
      </c>
      <c r="T7" s="353">
        <v>0.69</v>
      </c>
      <c r="U7" s="353">
        <v>0.67</v>
      </c>
      <c r="V7" s="353">
        <v>0.65</v>
      </c>
      <c r="W7" s="353">
        <v>0.63</v>
      </c>
      <c r="X7" s="353">
        <v>0.61</v>
      </c>
      <c r="Y7" s="353">
        <v>0.6</v>
      </c>
      <c r="Z7" s="353">
        <v>0.57999999999999996</v>
      </c>
      <c r="AA7" s="353">
        <v>0.56999999999999995</v>
      </c>
      <c r="AB7" s="353">
        <v>0.56000000000000005</v>
      </c>
      <c r="AC7" s="353">
        <v>0.55000000000000004</v>
      </c>
      <c r="AD7" s="353">
        <v>0.53</v>
      </c>
      <c r="AE7" s="353">
        <v>0.52</v>
      </c>
      <c r="AF7" s="353">
        <v>0.51</v>
      </c>
      <c r="AG7" s="353">
        <v>0.5</v>
      </c>
      <c r="AH7" s="353">
        <v>0.48</v>
      </c>
      <c r="AI7" s="353">
        <v>0.47</v>
      </c>
      <c r="AJ7" s="393">
        <v>0.46</v>
      </c>
      <c r="AK7" s="148"/>
    </row>
    <row r="8" spans="1:37" x14ac:dyDescent="0.2">
      <c r="A8" s="150"/>
      <c r="B8" s="945"/>
      <c r="C8" s="298" t="s">
        <v>98</v>
      </c>
      <c r="D8" s="354" t="s">
        <v>332</v>
      </c>
      <c r="E8" s="266" t="s">
        <v>727</v>
      </c>
      <c r="F8" s="267" t="s">
        <v>75</v>
      </c>
      <c r="G8" s="267">
        <v>2</v>
      </c>
      <c r="H8" s="355">
        <f t="shared" ref="H8:AJ8" si="0">H6+H7</f>
        <v>0.94</v>
      </c>
      <c r="I8" s="743">
        <f t="shared" ref="I8:K8" si="1">I6+I7</f>
        <v>0.94</v>
      </c>
      <c r="J8" s="743">
        <f t="shared" si="1"/>
        <v>0.94</v>
      </c>
      <c r="K8" s="743">
        <f t="shared" si="1"/>
        <v>0.94</v>
      </c>
      <c r="L8" s="356">
        <f t="shared" si="0"/>
        <v>0.94</v>
      </c>
      <c r="M8" s="356">
        <f t="shared" si="0"/>
        <v>0.90999999999999992</v>
      </c>
      <c r="N8" s="356">
        <f t="shared" si="0"/>
        <v>0.89999999999999991</v>
      </c>
      <c r="O8" s="356">
        <f t="shared" si="0"/>
        <v>0.88000000000000012</v>
      </c>
      <c r="P8" s="356">
        <f t="shared" si="0"/>
        <v>0.85000000000000009</v>
      </c>
      <c r="Q8" s="356">
        <f t="shared" si="0"/>
        <v>0.83000000000000007</v>
      </c>
      <c r="R8" s="356">
        <f t="shared" si="0"/>
        <v>0.82</v>
      </c>
      <c r="S8" s="356">
        <f t="shared" si="0"/>
        <v>0.80999999999999994</v>
      </c>
      <c r="T8" s="356">
        <f t="shared" si="0"/>
        <v>0.80999999999999994</v>
      </c>
      <c r="U8" s="356">
        <f t="shared" si="0"/>
        <v>0.8</v>
      </c>
      <c r="V8" s="356">
        <f t="shared" si="0"/>
        <v>0.8</v>
      </c>
      <c r="W8" s="356">
        <f t="shared" si="0"/>
        <v>0.78</v>
      </c>
      <c r="X8" s="356">
        <f t="shared" si="0"/>
        <v>0.76</v>
      </c>
      <c r="Y8" s="356">
        <f t="shared" si="0"/>
        <v>0.74</v>
      </c>
      <c r="Z8" s="356">
        <f t="shared" si="0"/>
        <v>0.72</v>
      </c>
      <c r="AA8" s="356">
        <f t="shared" si="0"/>
        <v>0.71</v>
      </c>
      <c r="AB8" s="356">
        <f t="shared" si="0"/>
        <v>0.70000000000000007</v>
      </c>
      <c r="AC8" s="356">
        <f t="shared" si="0"/>
        <v>0.70000000000000007</v>
      </c>
      <c r="AD8" s="356">
        <f t="shared" si="0"/>
        <v>0.68</v>
      </c>
      <c r="AE8" s="356">
        <f t="shared" si="0"/>
        <v>0.67</v>
      </c>
      <c r="AF8" s="356">
        <f t="shared" si="0"/>
        <v>0.67</v>
      </c>
      <c r="AG8" s="356">
        <f t="shared" si="0"/>
        <v>0.66</v>
      </c>
      <c r="AH8" s="356">
        <f t="shared" si="0"/>
        <v>0.64</v>
      </c>
      <c r="AI8" s="356">
        <f t="shared" si="0"/>
        <v>0.63</v>
      </c>
      <c r="AJ8" s="372">
        <f t="shared" si="0"/>
        <v>0.63</v>
      </c>
      <c r="AK8" s="148"/>
    </row>
    <row r="9" spans="1:37" x14ac:dyDescent="0.2">
      <c r="A9" s="150"/>
      <c r="B9" s="945"/>
      <c r="C9" s="265" t="s">
        <v>101</v>
      </c>
      <c r="D9" s="354" t="s">
        <v>334</v>
      </c>
      <c r="E9" s="266" t="s">
        <v>728</v>
      </c>
      <c r="F9" s="267" t="s">
        <v>75</v>
      </c>
      <c r="G9" s="267">
        <v>2</v>
      </c>
      <c r="H9" s="355">
        <f>H5-H3</f>
        <v>5.78</v>
      </c>
      <c r="I9" s="743">
        <f t="shared" ref="I9:K9" si="2">I5-I3</f>
        <v>5.830000000000001</v>
      </c>
      <c r="J9" s="743">
        <f t="shared" si="2"/>
        <v>5.870000000000001</v>
      </c>
      <c r="K9" s="743">
        <f t="shared" si="2"/>
        <v>5.94</v>
      </c>
      <c r="L9" s="356">
        <f>L5-L3</f>
        <v>5.9600000000000009</v>
      </c>
      <c r="M9" s="356">
        <f t="shared" ref="M9:AJ9" si="3">M5-M3</f>
        <v>5.99</v>
      </c>
      <c r="N9" s="356">
        <f t="shared" si="3"/>
        <v>6.0200000000000005</v>
      </c>
      <c r="O9" s="356">
        <f t="shared" si="3"/>
        <v>6.0500000000000007</v>
      </c>
      <c r="P9" s="356">
        <f t="shared" si="3"/>
        <v>6.0600000000000005</v>
      </c>
      <c r="Q9" s="356">
        <f t="shared" si="3"/>
        <v>6.07</v>
      </c>
      <c r="R9" s="356">
        <f t="shared" si="3"/>
        <v>6.1</v>
      </c>
      <c r="S9" s="356">
        <f t="shared" si="3"/>
        <v>6.11</v>
      </c>
      <c r="T9" s="356">
        <f t="shared" si="3"/>
        <v>6.120000000000001</v>
      </c>
      <c r="U9" s="356">
        <f t="shared" si="3"/>
        <v>6.1300000000000008</v>
      </c>
      <c r="V9" s="356">
        <f t="shared" si="3"/>
        <v>6.1300000000000008</v>
      </c>
      <c r="W9" s="356">
        <f t="shared" si="3"/>
        <v>6.15</v>
      </c>
      <c r="X9" s="356">
        <f t="shared" si="3"/>
        <v>6.16</v>
      </c>
      <c r="Y9" s="356">
        <f t="shared" si="3"/>
        <v>6.17</v>
      </c>
      <c r="Z9" s="356">
        <f t="shared" si="3"/>
        <v>6.1700000000000008</v>
      </c>
      <c r="AA9" s="356">
        <f t="shared" si="3"/>
        <v>6.1800000000000006</v>
      </c>
      <c r="AB9" s="356">
        <f t="shared" si="3"/>
        <v>6.19</v>
      </c>
      <c r="AC9" s="356">
        <f t="shared" si="3"/>
        <v>6.19</v>
      </c>
      <c r="AD9" s="356">
        <f t="shared" si="3"/>
        <v>6.2000000000000011</v>
      </c>
      <c r="AE9" s="356">
        <f t="shared" si="3"/>
        <v>6.2000000000000011</v>
      </c>
      <c r="AF9" s="356">
        <f t="shared" si="3"/>
        <v>6.2</v>
      </c>
      <c r="AG9" s="356">
        <f t="shared" si="3"/>
        <v>6.2200000000000006</v>
      </c>
      <c r="AH9" s="356">
        <f t="shared" si="3"/>
        <v>6.2100000000000009</v>
      </c>
      <c r="AI9" s="356">
        <f t="shared" si="3"/>
        <v>6.2100000000000009</v>
      </c>
      <c r="AJ9" s="372">
        <f t="shared" si="3"/>
        <v>6.2200000000000006</v>
      </c>
      <c r="AK9" s="148"/>
    </row>
    <row r="10" spans="1:37" ht="15.75" thickBot="1" x14ac:dyDescent="0.25">
      <c r="A10" s="150"/>
      <c r="B10" s="946"/>
      <c r="C10" s="299" t="s">
        <v>729</v>
      </c>
      <c r="D10" s="357" t="s">
        <v>337</v>
      </c>
      <c r="E10" s="300" t="s">
        <v>730</v>
      </c>
      <c r="F10" s="328" t="s">
        <v>75</v>
      </c>
      <c r="G10" s="328">
        <v>2</v>
      </c>
      <c r="H10" s="285">
        <f t="shared" ref="H10:AJ10" si="4">H9-H8</f>
        <v>4.84</v>
      </c>
      <c r="I10" s="745">
        <f t="shared" ref="I10:K10" si="5">I9-I8</f>
        <v>4.8900000000000006</v>
      </c>
      <c r="J10" s="745">
        <f t="shared" si="5"/>
        <v>4.9300000000000015</v>
      </c>
      <c r="K10" s="745">
        <f t="shared" si="5"/>
        <v>5</v>
      </c>
      <c r="L10" s="358">
        <f t="shared" si="4"/>
        <v>5.0200000000000014</v>
      </c>
      <c r="M10" s="358">
        <f t="shared" si="4"/>
        <v>5.08</v>
      </c>
      <c r="N10" s="358">
        <f t="shared" si="4"/>
        <v>5.120000000000001</v>
      </c>
      <c r="O10" s="358">
        <f t="shared" si="4"/>
        <v>5.1700000000000008</v>
      </c>
      <c r="P10" s="358">
        <f t="shared" si="4"/>
        <v>5.2100000000000009</v>
      </c>
      <c r="Q10" s="358">
        <f t="shared" si="4"/>
        <v>5.24</v>
      </c>
      <c r="R10" s="358">
        <f t="shared" si="4"/>
        <v>5.2799999999999994</v>
      </c>
      <c r="S10" s="358">
        <f t="shared" si="4"/>
        <v>5.3000000000000007</v>
      </c>
      <c r="T10" s="358">
        <f t="shared" si="4"/>
        <v>5.3100000000000014</v>
      </c>
      <c r="U10" s="358">
        <f t="shared" si="4"/>
        <v>5.330000000000001</v>
      </c>
      <c r="V10" s="358">
        <f t="shared" si="4"/>
        <v>5.330000000000001</v>
      </c>
      <c r="W10" s="358">
        <f t="shared" si="4"/>
        <v>5.37</v>
      </c>
      <c r="X10" s="358">
        <f t="shared" si="4"/>
        <v>5.4</v>
      </c>
      <c r="Y10" s="358">
        <f t="shared" si="4"/>
        <v>5.43</v>
      </c>
      <c r="Z10" s="358">
        <f t="shared" si="4"/>
        <v>5.4500000000000011</v>
      </c>
      <c r="AA10" s="358">
        <f t="shared" si="4"/>
        <v>5.4700000000000006</v>
      </c>
      <c r="AB10" s="358">
        <f t="shared" si="4"/>
        <v>5.49</v>
      </c>
      <c r="AC10" s="358">
        <f t="shared" si="4"/>
        <v>5.49</v>
      </c>
      <c r="AD10" s="358">
        <f t="shared" si="4"/>
        <v>5.5200000000000014</v>
      </c>
      <c r="AE10" s="358">
        <f t="shared" si="4"/>
        <v>5.5300000000000011</v>
      </c>
      <c r="AF10" s="358">
        <f t="shared" si="4"/>
        <v>5.53</v>
      </c>
      <c r="AG10" s="358">
        <f t="shared" si="4"/>
        <v>5.5600000000000005</v>
      </c>
      <c r="AH10" s="358">
        <f t="shared" si="4"/>
        <v>5.5700000000000012</v>
      </c>
      <c r="AI10" s="358">
        <f t="shared" si="4"/>
        <v>5.580000000000001</v>
      </c>
      <c r="AJ10" s="394">
        <f t="shared" si="4"/>
        <v>5.5900000000000007</v>
      </c>
      <c r="AK10" s="148"/>
    </row>
    <row r="11" spans="1:37" ht="15.75" x14ac:dyDescent="0.25">
      <c r="A11" s="150"/>
      <c r="B11" s="177"/>
      <c r="C11" s="148"/>
      <c r="D11" s="302"/>
      <c r="E11" s="303"/>
      <c r="F11" s="178"/>
      <c r="G11" s="178"/>
      <c r="H11" s="178"/>
      <c r="I11" s="181"/>
      <c r="J11" s="304"/>
      <c r="K11" s="305"/>
      <c r="L11" s="306"/>
      <c r="M11" s="307"/>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row>
    <row r="12" spans="1:37" ht="15.75" x14ac:dyDescent="0.25">
      <c r="A12" s="150"/>
      <c r="B12" s="177"/>
      <c r="C12" s="148"/>
      <c r="D12" s="308"/>
      <c r="E12" s="309"/>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row>
    <row r="13" spans="1:37" ht="15.75" x14ac:dyDescent="0.25">
      <c r="A13" s="150"/>
      <c r="B13" s="177"/>
      <c r="C13" s="178"/>
      <c r="D13" s="302"/>
      <c r="E13" s="303"/>
      <c r="F13" s="178"/>
      <c r="G13" s="178"/>
      <c r="H13" s="178"/>
      <c r="I13" s="178"/>
      <c r="J13" s="178"/>
      <c r="K13" s="178"/>
      <c r="L13" s="178"/>
      <c r="M13" s="178"/>
      <c r="N13" s="178"/>
      <c r="O13" s="178"/>
      <c r="P13" s="148"/>
      <c r="Q13" s="148"/>
      <c r="R13" s="148"/>
      <c r="S13" s="148"/>
      <c r="T13" s="148"/>
      <c r="U13" s="148"/>
      <c r="V13" s="148"/>
      <c r="W13" s="148"/>
      <c r="X13" s="148"/>
      <c r="Y13" s="148"/>
      <c r="Z13" s="148"/>
      <c r="AA13" s="148"/>
      <c r="AB13" s="148"/>
      <c r="AC13" s="148"/>
      <c r="AD13" s="148"/>
      <c r="AE13" s="148"/>
      <c r="AF13" s="148"/>
      <c r="AG13" s="148"/>
      <c r="AH13" s="148"/>
      <c r="AI13" s="148"/>
      <c r="AJ13" s="148"/>
      <c r="AK13" s="148"/>
    </row>
    <row r="14" spans="1:37" ht="15.75" x14ac:dyDescent="0.25">
      <c r="A14" s="150"/>
      <c r="B14" s="177"/>
      <c r="C14" s="178"/>
      <c r="D14" s="310" t="str">
        <f>'TITLE PAGE'!B9</f>
        <v>Company:</v>
      </c>
      <c r="E14" s="141" t="str">
        <f>'TITLE PAGE'!D9</f>
        <v>Yorkshire Water</v>
      </c>
      <c r="F14" s="178"/>
      <c r="G14" s="178"/>
      <c r="H14" s="178"/>
      <c r="I14" s="178"/>
      <c r="J14" s="178"/>
      <c r="K14" s="178"/>
      <c r="L14" s="178"/>
      <c r="M14" s="178"/>
      <c r="N14" s="178"/>
      <c r="O14" s="17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5.75" x14ac:dyDescent="0.25">
      <c r="A15" s="150"/>
      <c r="B15" s="177"/>
      <c r="C15" s="178"/>
      <c r="D15" s="311" t="str">
        <f>'TITLE PAGE'!B10</f>
        <v>Resource Zone Name:</v>
      </c>
      <c r="E15" s="143" t="str">
        <f>'TITLE PAGE'!D10</f>
        <v>East SWZ</v>
      </c>
      <c r="F15" s="178"/>
      <c r="G15" s="178"/>
      <c r="H15" s="178"/>
      <c r="I15" s="178"/>
      <c r="J15" s="178"/>
      <c r="K15" s="178"/>
      <c r="L15" s="178"/>
      <c r="M15" s="178"/>
      <c r="N15" s="178"/>
      <c r="O15" s="178"/>
      <c r="P15" s="148"/>
      <c r="Q15" s="148"/>
      <c r="R15" s="148"/>
      <c r="S15" s="148"/>
      <c r="T15" s="148"/>
      <c r="U15" s="148"/>
      <c r="V15" s="148"/>
      <c r="W15" s="148"/>
      <c r="X15" s="148"/>
      <c r="Y15" s="148"/>
      <c r="Z15" s="148"/>
      <c r="AA15" s="148"/>
      <c r="AB15" s="148"/>
      <c r="AC15" s="148"/>
      <c r="AD15" s="148"/>
      <c r="AE15" s="148"/>
      <c r="AF15" s="148"/>
      <c r="AG15" s="148"/>
      <c r="AH15" s="148"/>
      <c r="AI15" s="148"/>
      <c r="AJ15" s="148"/>
      <c r="AK15" s="148"/>
    </row>
    <row r="16" spans="1:37" ht="15.75" x14ac:dyDescent="0.25">
      <c r="A16" s="150"/>
      <c r="B16" s="177"/>
      <c r="C16" s="178"/>
      <c r="D16" s="311" t="str">
        <f>'TITLE PAGE'!B11</f>
        <v>Resource Zone Number:</v>
      </c>
      <c r="E16" s="144">
        <f>'TITLE PAGE'!D11</f>
        <v>2</v>
      </c>
      <c r="F16" s="178"/>
      <c r="G16" s="178"/>
      <c r="H16" s="178"/>
      <c r="I16" s="178"/>
      <c r="J16" s="178"/>
      <c r="K16" s="178"/>
      <c r="L16" s="178"/>
      <c r="M16" s="178"/>
      <c r="N16" s="178"/>
      <c r="O16" s="178"/>
      <c r="P16" s="148"/>
      <c r="Q16" s="148"/>
      <c r="R16" s="148"/>
      <c r="S16" s="148"/>
      <c r="T16" s="148"/>
      <c r="U16" s="148"/>
      <c r="V16" s="148"/>
      <c r="W16" s="148"/>
      <c r="X16" s="148"/>
      <c r="Y16" s="148"/>
      <c r="Z16" s="148"/>
      <c r="AA16" s="148"/>
      <c r="AB16" s="148"/>
      <c r="AC16" s="148"/>
      <c r="AD16" s="148"/>
      <c r="AE16" s="148"/>
      <c r="AF16" s="148"/>
      <c r="AG16" s="148"/>
      <c r="AH16" s="148"/>
      <c r="AI16" s="148"/>
      <c r="AJ16" s="148"/>
      <c r="AK16" s="148"/>
    </row>
    <row r="17" spans="1:37" ht="15.75" x14ac:dyDescent="0.25">
      <c r="A17" s="150"/>
      <c r="B17" s="177"/>
      <c r="C17" s="178"/>
      <c r="D17" s="311" t="str">
        <f>'TITLE PAGE'!B12</f>
        <v xml:space="preserve">Planning Scenario Name:                                                                     </v>
      </c>
      <c r="E17" s="143" t="str">
        <f>'TITLE PAGE'!D12</f>
        <v>Dry Year Annual Average</v>
      </c>
      <c r="F17" s="178"/>
      <c r="G17" s="178"/>
      <c r="H17" s="178"/>
      <c r="I17" s="178"/>
      <c r="J17" s="178"/>
      <c r="K17" s="178"/>
      <c r="L17" s="178"/>
      <c r="M17" s="178"/>
      <c r="N17" s="178"/>
      <c r="O17" s="17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37" ht="15.75" x14ac:dyDescent="0.25">
      <c r="A18" s="150"/>
      <c r="B18" s="177"/>
      <c r="C18" s="178"/>
      <c r="D18" s="312" t="str">
        <f>'TITLE PAGE'!B13</f>
        <v xml:space="preserve">Chosen Level of Service:  </v>
      </c>
      <c r="E18" s="146" t="str">
        <f>'TITLE PAGE'!D13</f>
        <v>TUBs no more than 1 in 25 years</v>
      </c>
      <c r="F18" s="178"/>
      <c r="G18" s="178"/>
      <c r="H18" s="178"/>
      <c r="I18" s="178"/>
      <c r="J18" s="178"/>
      <c r="K18" s="178"/>
      <c r="L18" s="178"/>
      <c r="M18" s="178"/>
      <c r="N18" s="178"/>
      <c r="O18" s="178"/>
      <c r="P18" s="148"/>
      <c r="Q18" s="148"/>
      <c r="R18" s="148"/>
      <c r="S18" s="148"/>
      <c r="T18" s="148"/>
      <c r="U18" s="148"/>
      <c r="V18" s="148"/>
      <c r="W18" s="148"/>
      <c r="X18" s="148"/>
      <c r="Y18" s="148"/>
      <c r="Z18" s="148"/>
      <c r="AA18" s="148"/>
      <c r="AB18" s="148"/>
      <c r="AC18" s="148"/>
      <c r="AD18" s="148"/>
      <c r="AE18" s="148"/>
      <c r="AF18" s="148"/>
      <c r="AG18" s="148"/>
      <c r="AH18" s="148"/>
      <c r="AI18" s="148"/>
      <c r="AJ18" s="148"/>
      <c r="AK18" s="148"/>
    </row>
    <row r="19" spans="1:37" ht="15.75" x14ac:dyDescent="0.25">
      <c r="A19" s="150"/>
      <c r="B19" s="177"/>
      <c r="C19" s="178"/>
      <c r="D19" s="302"/>
      <c r="E19" s="329"/>
      <c r="F19" s="178"/>
      <c r="G19" s="178"/>
      <c r="H19" s="178"/>
      <c r="I19" s="178"/>
      <c r="J19" s="178"/>
      <c r="K19" s="178"/>
      <c r="L19" s="178"/>
      <c r="M19" s="178"/>
      <c r="N19" s="178"/>
      <c r="O19" s="178"/>
      <c r="P19" s="148"/>
      <c r="Q19" s="148"/>
      <c r="R19" s="148"/>
      <c r="S19" s="148"/>
      <c r="T19" s="148"/>
      <c r="U19" s="148"/>
      <c r="V19" s="148"/>
      <c r="W19" s="148"/>
      <c r="X19" s="148"/>
      <c r="Y19" s="148"/>
      <c r="Z19" s="148"/>
      <c r="AA19" s="148"/>
      <c r="AB19" s="148"/>
      <c r="AC19" s="148"/>
      <c r="AD19" s="148"/>
      <c r="AE19" s="148"/>
      <c r="AF19" s="148"/>
      <c r="AG19" s="148"/>
      <c r="AH19" s="148"/>
      <c r="AI19" s="148"/>
      <c r="AJ19" s="148"/>
      <c r="AK19" s="148"/>
    </row>
  </sheetData>
  <mergeCells count="1">
    <mergeCell ref="B3:B10"/>
  </mergeCells>
  <pageMargins left="0.7" right="0.7" top="0.75" bottom="0.75" header="0.3" footer="0.3"/>
  <pageSetup paperSize="9"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28"/>
  <sheetViews>
    <sheetView zoomScale="50" zoomScaleNormal="50" workbookViewId="0">
      <selection activeCell="C7" sqref="C7:V7"/>
    </sheetView>
  </sheetViews>
  <sheetFormatPr defaultColWidth="8.88671875" defaultRowHeight="15" x14ac:dyDescent="0.2"/>
  <cols>
    <col min="1" max="1" width="2.109375" customWidth="1"/>
    <col min="2" max="2" width="13.88671875" customWidth="1"/>
    <col min="3" max="6" width="13" customWidth="1"/>
    <col min="7" max="7" width="16.5546875" customWidth="1"/>
    <col min="8" max="12" width="12.21875" customWidth="1"/>
    <col min="13" max="13" width="11.109375" customWidth="1"/>
    <col min="14" max="14" width="17.44140625" customWidth="1"/>
    <col min="15" max="20" width="12.21875" customWidth="1"/>
    <col min="21" max="21" width="13.6640625" customWidth="1"/>
    <col min="22" max="22" width="13.44140625" customWidth="1"/>
    <col min="257" max="257" width="2.109375" customWidth="1"/>
    <col min="258" max="258" width="13.88671875" customWidth="1"/>
    <col min="259" max="262" width="13" customWidth="1"/>
    <col min="263" max="263" width="16.5546875" customWidth="1"/>
    <col min="264" max="268" width="12.21875" customWidth="1"/>
    <col min="269" max="269" width="11.109375" customWidth="1"/>
    <col min="270" max="270" width="17.44140625" customWidth="1"/>
    <col min="271" max="276" width="12.21875" customWidth="1"/>
    <col min="277" max="277" width="13.6640625" customWidth="1"/>
    <col min="278" max="278" width="13.44140625" customWidth="1"/>
    <col min="513" max="513" width="2.109375" customWidth="1"/>
    <col min="514" max="514" width="13.88671875" customWidth="1"/>
    <col min="515" max="518" width="13" customWidth="1"/>
    <col min="519" max="519" width="16.5546875" customWidth="1"/>
    <col min="520" max="524" width="12.21875" customWidth="1"/>
    <col min="525" max="525" width="11.109375" customWidth="1"/>
    <col min="526" max="526" width="17.44140625" customWidth="1"/>
    <col min="527" max="532" width="12.21875" customWidth="1"/>
    <col min="533" max="533" width="13.6640625" customWidth="1"/>
    <col min="534" max="534" width="13.44140625" customWidth="1"/>
    <col min="769" max="769" width="2.109375" customWidth="1"/>
    <col min="770" max="770" width="13.88671875" customWidth="1"/>
    <col min="771" max="774" width="13" customWidth="1"/>
    <col min="775" max="775" width="16.5546875" customWidth="1"/>
    <col min="776" max="780" width="12.21875" customWidth="1"/>
    <col min="781" max="781" width="11.109375" customWidth="1"/>
    <col min="782" max="782" width="17.44140625" customWidth="1"/>
    <col min="783" max="788" width="12.21875" customWidth="1"/>
    <col min="789" max="789" width="13.6640625" customWidth="1"/>
    <col min="790" max="790" width="13.44140625" customWidth="1"/>
    <col min="1025" max="1025" width="2.109375" customWidth="1"/>
    <col min="1026" max="1026" width="13.88671875" customWidth="1"/>
    <col min="1027" max="1030" width="13" customWidth="1"/>
    <col min="1031" max="1031" width="16.5546875" customWidth="1"/>
    <col min="1032" max="1036" width="12.21875" customWidth="1"/>
    <col min="1037" max="1037" width="11.109375" customWidth="1"/>
    <col min="1038" max="1038" width="17.44140625" customWidth="1"/>
    <col min="1039" max="1044" width="12.21875" customWidth="1"/>
    <col min="1045" max="1045" width="13.6640625" customWidth="1"/>
    <col min="1046" max="1046" width="13.44140625" customWidth="1"/>
    <col min="1281" max="1281" width="2.109375" customWidth="1"/>
    <col min="1282" max="1282" width="13.88671875" customWidth="1"/>
    <col min="1283" max="1286" width="13" customWidth="1"/>
    <col min="1287" max="1287" width="16.5546875" customWidth="1"/>
    <col min="1288" max="1292" width="12.21875" customWidth="1"/>
    <col min="1293" max="1293" width="11.109375" customWidth="1"/>
    <col min="1294" max="1294" width="17.44140625" customWidth="1"/>
    <col min="1295" max="1300" width="12.21875" customWidth="1"/>
    <col min="1301" max="1301" width="13.6640625" customWidth="1"/>
    <col min="1302" max="1302" width="13.44140625" customWidth="1"/>
    <col min="1537" max="1537" width="2.109375" customWidth="1"/>
    <col min="1538" max="1538" width="13.88671875" customWidth="1"/>
    <col min="1539" max="1542" width="13" customWidth="1"/>
    <col min="1543" max="1543" width="16.5546875" customWidth="1"/>
    <col min="1544" max="1548" width="12.21875" customWidth="1"/>
    <col min="1549" max="1549" width="11.109375" customWidth="1"/>
    <col min="1550" max="1550" width="17.44140625" customWidth="1"/>
    <col min="1551" max="1556" width="12.21875" customWidth="1"/>
    <col min="1557" max="1557" width="13.6640625" customWidth="1"/>
    <col min="1558" max="1558" width="13.44140625" customWidth="1"/>
    <col min="1793" max="1793" width="2.109375" customWidth="1"/>
    <col min="1794" max="1794" width="13.88671875" customWidth="1"/>
    <col min="1795" max="1798" width="13" customWidth="1"/>
    <col min="1799" max="1799" width="16.5546875" customWidth="1"/>
    <col min="1800" max="1804" width="12.21875" customWidth="1"/>
    <col min="1805" max="1805" width="11.109375" customWidth="1"/>
    <col min="1806" max="1806" width="17.44140625" customWidth="1"/>
    <col min="1807" max="1812" width="12.21875" customWidth="1"/>
    <col min="1813" max="1813" width="13.6640625" customWidth="1"/>
    <col min="1814" max="1814" width="13.44140625" customWidth="1"/>
    <col min="2049" max="2049" width="2.109375" customWidth="1"/>
    <col min="2050" max="2050" width="13.88671875" customWidth="1"/>
    <col min="2051" max="2054" width="13" customWidth="1"/>
    <col min="2055" max="2055" width="16.5546875" customWidth="1"/>
    <col min="2056" max="2060" width="12.21875" customWidth="1"/>
    <col min="2061" max="2061" width="11.109375" customWidth="1"/>
    <col min="2062" max="2062" width="17.44140625" customWidth="1"/>
    <col min="2063" max="2068" width="12.21875" customWidth="1"/>
    <col min="2069" max="2069" width="13.6640625" customWidth="1"/>
    <col min="2070" max="2070" width="13.44140625" customWidth="1"/>
    <col min="2305" max="2305" width="2.109375" customWidth="1"/>
    <col min="2306" max="2306" width="13.88671875" customWidth="1"/>
    <col min="2307" max="2310" width="13" customWidth="1"/>
    <col min="2311" max="2311" width="16.5546875" customWidth="1"/>
    <col min="2312" max="2316" width="12.21875" customWidth="1"/>
    <col min="2317" max="2317" width="11.109375" customWidth="1"/>
    <col min="2318" max="2318" width="17.44140625" customWidth="1"/>
    <col min="2319" max="2324" width="12.21875" customWidth="1"/>
    <col min="2325" max="2325" width="13.6640625" customWidth="1"/>
    <col min="2326" max="2326" width="13.44140625" customWidth="1"/>
    <col min="2561" max="2561" width="2.109375" customWidth="1"/>
    <col min="2562" max="2562" width="13.88671875" customWidth="1"/>
    <col min="2563" max="2566" width="13" customWidth="1"/>
    <col min="2567" max="2567" width="16.5546875" customWidth="1"/>
    <col min="2568" max="2572" width="12.21875" customWidth="1"/>
    <col min="2573" max="2573" width="11.109375" customWidth="1"/>
    <col min="2574" max="2574" width="17.44140625" customWidth="1"/>
    <col min="2575" max="2580" width="12.21875" customWidth="1"/>
    <col min="2581" max="2581" width="13.6640625" customWidth="1"/>
    <col min="2582" max="2582" width="13.44140625" customWidth="1"/>
    <col min="2817" max="2817" width="2.109375" customWidth="1"/>
    <col min="2818" max="2818" width="13.88671875" customWidth="1"/>
    <col min="2819" max="2822" width="13" customWidth="1"/>
    <col min="2823" max="2823" width="16.5546875" customWidth="1"/>
    <col min="2824" max="2828" width="12.21875" customWidth="1"/>
    <col min="2829" max="2829" width="11.109375" customWidth="1"/>
    <col min="2830" max="2830" width="17.44140625" customWidth="1"/>
    <col min="2831" max="2836" width="12.21875" customWidth="1"/>
    <col min="2837" max="2837" width="13.6640625" customWidth="1"/>
    <col min="2838" max="2838" width="13.44140625" customWidth="1"/>
    <col min="3073" max="3073" width="2.109375" customWidth="1"/>
    <col min="3074" max="3074" width="13.88671875" customWidth="1"/>
    <col min="3075" max="3078" width="13" customWidth="1"/>
    <col min="3079" max="3079" width="16.5546875" customWidth="1"/>
    <col min="3080" max="3084" width="12.21875" customWidth="1"/>
    <col min="3085" max="3085" width="11.109375" customWidth="1"/>
    <col min="3086" max="3086" width="17.44140625" customWidth="1"/>
    <col min="3087" max="3092" width="12.21875" customWidth="1"/>
    <col min="3093" max="3093" width="13.6640625" customWidth="1"/>
    <col min="3094" max="3094" width="13.44140625" customWidth="1"/>
    <col min="3329" max="3329" width="2.109375" customWidth="1"/>
    <col min="3330" max="3330" width="13.88671875" customWidth="1"/>
    <col min="3331" max="3334" width="13" customWidth="1"/>
    <col min="3335" max="3335" width="16.5546875" customWidth="1"/>
    <col min="3336" max="3340" width="12.21875" customWidth="1"/>
    <col min="3341" max="3341" width="11.109375" customWidth="1"/>
    <col min="3342" max="3342" width="17.44140625" customWidth="1"/>
    <col min="3343" max="3348" width="12.21875" customWidth="1"/>
    <col min="3349" max="3349" width="13.6640625" customWidth="1"/>
    <col min="3350" max="3350" width="13.44140625" customWidth="1"/>
    <col min="3585" max="3585" width="2.109375" customWidth="1"/>
    <col min="3586" max="3586" width="13.88671875" customWidth="1"/>
    <col min="3587" max="3590" width="13" customWidth="1"/>
    <col min="3591" max="3591" width="16.5546875" customWidth="1"/>
    <col min="3592" max="3596" width="12.21875" customWidth="1"/>
    <col min="3597" max="3597" width="11.109375" customWidth="1"/>
    <col min="3598" max="3598" width="17.44140625" customWidth="1"/>
    <col min="3599" max="3604" width="12.21875" customWidth="1"/>
    <col min="3605" max="3605" width="13.6640625" customWidth="1"/>
    <col min="3606" max="3606" width="13.44140625" customWidth="1"/>
    <col min="3841" max="3841" width="2.109375" customWidth="1"/>
    <col min="3842" max="3842" width="13.88671875" customWidth="1"/>
    <col min="3843" max="3846" width="13" customWidth="1"/>
    <col min="3847" max="3847" width="16.5546875" customWidth="1"/>
    <col min="3848" max="3852" width="12.21875" customWidth="1"/>
    <col min="3853" max="3853" width="11.109375" customWidth="1"/>
    <col min="3854" max="3854" width="17.44140625" customWidth="1"/>
    <col min="3855" max="3860" width="12.21875" customWidth="1"/>
    <col min="3861" max="3861" width="13.6640625" customWidth="1"/>
    <col min="3862" max="3862" width="13.44140625" customWidth="1"/>
    <col min="4097" max="4097" width="2.109375" customWidth="1"/>
    <col min="4098" max="4098" width="13.88671875" customWidth="1"/>
    <col min="4099" max="4102" width="13" customWidth="1"/>
    <col min="4103" max="4103" width="16.5546875" customWidth="1"/>
    <col min="4104" max="4108" width="12.21875" customWidth="1"/>
    <col min="4109" max="4109" width="11.109375" customWidth="1"/>
    <col min="4110" max="4110" width="17.44140625" customWidth="1"/>
    <col min="4111" max="4116" width="12.21875" customWidth="1"/>
    <col min="4117" max="4117" width="13.6640625" customWidth="1"/>
    <col min="4118" max="4118" width="13.44140625" customWidth="1"/>
    <col min="4353" max="4353" width="2.109375" customWidth="1"/>
    <col min="4354" max="4354" width="13.88671875" customWidth="1"/>
    <col min="4355" max="4358" width="13" customWidth="1"/>
    <col min="4359" max="4359" width="16.5546875" customWidth="1"/>
    <col min="4360" max="4364" width="12.21875" customWidth="1"/>
    <col min="4365" max="4365" width="11.109375" customWidth="1"/>
    <col min="4366" max="4366" width="17.44140625" customWidth="1"/>
    <col min="4367" max="4372" width="12.21875" customWidth="1"/>
    <col min="4373" max="4373" width="13.6640625" customWidth="1"/>
    <col min="4374" max="4374" width="13.44140625" customWidth="1"/>
    <col min="4609" max="4609" width="2.109375" customWidth="1"/>
    <col min="4610" max="4610" width="13.88671875" customWidth="1"/>
    <col min="4611" max="4614" width="13" customWidth="1"/>
    <col min="4615" max="4615" width="16.5546875" customWidth="1"/>
    <col min="4616" max="4620" width="12.21875" customWidth="1"/>
    <col min="4621" max="4621" width="11.109375" customWidth="1"/>
    <col min="4622" max="4622" width="17.44140625" customWidth="1"/>
    <col min="4623" max="4628" width="12.21875" customWidth="1"/>
    <col min="4629" max="4629" width="13.6640625" customWidth="1"/>
    <col min="4630" max="4630" width="13.44140625" customWidth="1"/>
    <col min="4865" max="4865" width="2.109375" customWidth="1"/>
    <col min="4866" max="4866" width="13.88671875" customWidth="1"/>
    <col min="4867" max="4870" width="13" customWidth="1"/>
    <col min="4871" max="4871" width="16.5546875" customWidth="1"/>
    <col min="4872" max="4876" width="12.21875" customWidth="1"/>
    <col min="4877" max="4877" width="11.109375" customWidth="1"/>
    <col min="4878" max="4878" width="17.44140625" customWidth="1"/>
    <col min="4879" max="4884" width="12.21875" customWidth="1"/>
    <col min="4885" max="4885" width="13.6640625" customWidth="1"/>
    <col min="4886" max="4886" width="13.44140625" customWidth="1"/>
    <col min="5121" max="5121" width="2.109375" customWidth="1"/>
    <col min="5122" max="5122" width="13.88671875" customWidth="1"/>
    <col min="5123" max="5126" width="13" customWidth="1"/>
    <col min="5127" max="5127" width="16.5546875" customWidth="1"/>
    <col min="5128" max="5132" width="12.21875" customWidth="1"/>
    <col min="5133" max="5133" width="11.109375" customWidth="1"/>
    <col min="5134" max="5134" width="17.44140625" customWidth="1"/>
    <col min="5135" max="5140" width="12.21875" customWidth="1"/>
    <col min="5141" max="5141" width="13.6640625" customWidth="1"/>
    <col min="5142" max="5142" width="13.44140625" customWidth="1"/>
    <col min="5377" max="5377" width="2.109375" customWidth="1"/>
    <col min="5378" max="5378" width="13.88671875" customWidth="1"/>
    <col min="5379" max="5382" width="13" customWidth="1"/>
    <col min="5383" max="5383" width="16.5546875" customWidth="1"/>
    <col min="5384" max="5388" width="12.21875" customWidth="1"/>
    <col min="5389" max="5389" width="11.109375" customWidth="1"/>
    <col min="5390" max="5390" width="17.44140625" customWidth="1"/>
    <col min="5391" max="5396" width="12.21875" customWidth="1"/>
    <col min="5397" max="5397" width="13.6640625" customWidth="1"/>
    <col min="5398" max="5398" width="13.44140625" customWidth="1"/>
    <col min="5633" max="5633" width="2.109375" customWidth="1"/>
    <col min="5634" max="5634" width="13.88671875" customWidth="1"/>
    <col min="5635" max="5638" width="13" customWidth="1"/>
    <col min="5639" max="5639" width="16.5546875" customWidth="1"/>
    <col min="5640" max="5644" width="12.21875" customWidth="1"/>
    <col min="5645" max="5645" width="11.109375" customWidth="1"/>
    <col min="5646" max="5646" width="17.44140625" customWidth="1"/>
    <col min="5647" max="5652" width="12.21875" customWidth="1"/>
    <col min="5653" max="5653" width="13.6640625" customWidth="1"/>
    <col min="5654" max="5654" width="13.44140625" customWidth="1"/>
    <col min="5889" max="5889" width="2.109375" customWidth="1"/>
    <col min="5890" max="5890" width="13.88671875" customWidth="1"/>
    <col min="5891" max="5894" width="13" customWidth="1"/>
    <col min="5895" max="5895" width="16.5546875" customWidth="1"/>
    <col min="5896" max="5900" width="12.21875" customWidth="1"/>
    <col min="5901" max="5901" width="11.109375" customWidth="1"/>
    <col min="5902" max="5902" width="17.44140625" customWidth="1"/>
    <col min="5903" max="5908" width="12.21875" customWidth="1"/>
    <col min="5909" max="5909" width="13.6640625" customWidth="1"/>
    <col min="5910" max="5910" width="13.44140625" customWidth="1"/>
    <col min="6145" max="6145" width="2.109375" customWidth="1"/>
    <col min="6146" max="6146" width="13.88671875" customWidth="1"/>
    <col min="6147" max="6150" width="13" customWidth="1"/>
    <col min="6151" max="6151" width="16.5546875" customWidth="1"/>
    <col min="6152" max="6156" width="12.21875" customWidth="1"/>
    <col min="6157" max="6157" width="11.109375" customWidth="1"/>
    <col min="6158" max="6158" width="17.44140625" customWidth="1"/>
    <col min="6159" max="6164" width="12.21875" customWidth="1"/>
    <col min="6165" max="6165" width="13.6640625" customWidth="1"/>
    <col min="6166" max="6166" width="13.44140625" customWidth="1"/>
    <col min="6401" max="6401" width="2.109375" customWidth="1"/>
    <col min="6402" max="6402" width="13.88671875" customWidth="1"/>
    <col min="6403" max="6406" width="13" customWidth="1"/>
    <col min="6407" max="6407" width="16.5546875" customWidth="1"/>
    <col min="6408" max="6412" width="12.21875" customWidth="1"/>
    <col min="6413" max="6413" width="11.109375" customWidth="1"/>
    <col min="6414" max="6414" width="17.44140625" customWidth="1"/>
    <col min="6415" max="6420" width="12.21875" customWidth="1"/>
    <col min="6421" max="6421" width="13.6640625" customWidth="1"/>
    <col min="6422" max="6422" width="13.44140625" customWidth="1"/>
    <col min="6657" max="6657" width="2.109375" customWidth="1"/>
    <col min="6658" max="6658" width="13.88671875" customWidth="1"/>
    <col min="6659" max="6662" width="13" customWidth="1"/>
    <col min="6663" max="6663" width="16.5546875" customWidth="1"/>
    <col min="6664" max="6668" width="12.21875" customWidth="1"/>
    <col min="6669" max="6669" width="11.109375" customWidth="1"/>
    <col min="6670" max="6670" width="17.44140625" customWidth="1"/>
    <col min="6671" max="6676" width="12.21875" customWidth="1"/>
    <col min="6677" max="6677" width="13.6640625" customWidth="1"/>
    <col min="6678" max="6678" width="13.44140625" customWidth="1"/>
    <col min="6913" max="6913" width="2.109375" customWidth="1"/>
    <col min="6914" max="6914" width="13.88671875" customWidth="1"/>
    <col min="6915" max="6918" width="13" customWidth="1"/>
    <col min="6919" max="6919" width="16.5546875" customWidth="1"/>
    <col min="6920" max="6924" width="12.21875" customWidth="1"/>
    <col min="6925" max="6925" width="11.109375" customWidth="1"/>
    <col min="6926" max="6926" width="17.44140625" customWidth="1"/>
    <col min="6927" max="6932" width="12.21875" customWidth="1"/>
    <col min="6933" max="6933" width="13.6640625" customWidth="1"/>
    <col min="6934" max="6934" width="13.44140625" customWidth="1"/>
    <col min="7169" max="7169" width="2.109375" customWidth="1"/>
    <col min="7170" max="7170" width="13.88671875" customWidth="1"/>
    <col min="7171" max="7174" width="13" customWidth="1"/>
    <col min="7175" max="7175" width="16.5546875" customWidth="1"/>
    <col min="7176" max="7180" width="12.21875" customWidth="1"/>
    <col min="7181" max="7181" width="11.109375" customWidth="1"/>
    <col min="7182" max="7182" width="17.44140625" customWidth="1"/>
    <col min="7183" max="7188" width="12.21875" customWidth="1"/>
    <col min="7189" max="7189" width="13.6640625" customWidth="1"/>
    <col min="7190" max="7190" width="13.44140625" customWidth="1"/>
    <col min="7425" max="7425" width="2.109375" customWidth="1"/>
    <col min="7426" max="7426" width="13.88671875" customWidth="1"/>
    <col min="7427" max="7430" width="13" customWidth="1"/>
    <col min="7431" max="7431" width="16.5546875" customWidth="1"/>
    <col min="7432" max="7436" width="12.21875" customWidth="1"/>
    <col min="7437" max="7437" width="11.109375" customWidth="1"/>
    <col min="7438" max="7438" width="17.44140625" customWidth="1"/>
    <col min="7439" max="7444" width="12.21875" customWidth="1"/>
    <col min="7445" max="7445" width="13.6640625" customWidth="1"/>
    <col min="7446" max="7446" width="13.44140625" customWidth="1"/>
    <col min="7681" max="7681" width="2.109375" customWidth="1"/>
    <col min="7682" max="7682" width="13.88671875" customWidth="1"/>
    <col min="7683" max="7686" width="13" customWidth="1"/>
    <col min="7687" max="7687" width="16.5546875" customWidth="1"/>
    <col min="7688" max="7692" width="12.21875" customWidth="1"/>
    <col min="7693" max="7693" width="11.109375" customWidth="1"/>
    <col min="7694" max="7694" width="17.44140625" customWidth="1"/>
    <col min="7695" max="7700" width="12.21875" customWidth="1"/>
    <col min="7701" max="7701" width="13.6640625" customWidth="1"/>
    <col min="7702" max="7702" width="13.44140625" customWidth="1"/>
    <col min="7937" max="7937" width="2.109375" customWidth="1"/>
    <col min="7938" max="7938" width="13.88671875" customWidth="1"/>
    <col min="7939" max="7942" width="13" customWidth="1"/>
    <col min="7943" max="7943" width="16.5546875" customWidth="1"/>
    <col min="7944" max="7948" width="12.21875" customWidth="1"/>
    <col min="7949" max="7949" width="11.109375" customWidth="1"/>
    <col min="7950" max="7950" width="17.44140625" customWidth="1"/>
    <col min="7951" max="7956" width="12.21875" customWidth="1"/>
    <col min="7957" max="7957" width="13.6640625" customWidth="1"/>
    <col min="7958" max="7958" width="13.44140625" customWidth="1"/>
    <col min="8193" max="8193" width="2.109375" customWidth="1"/>
    <col min="8194" max="8194" width="13.88671875" customWidth="1"/>
    <col min="8195" max="8198" width="13" customWidth="1"/>
    <col min="8199" max="8199" width="16.5546875" customWidth="1"/>
    <col min="8200" max="8204" width="12.21875" customWidth="1"/>
    <col min="8205" max="8205" width="11.109375" customWidth="1"/>
    <col min="8206" max="8206" width="17.44140625" customWidth="1"/>
    <col min="8207" max="8212" width="12.21875" customWidth="1"/>
    <col min="8213" max="8213" width="13.6640625" customWidth="1"/>
    <col min="8214" max="8214" width="13.44140625" customWidth="1"/>
    <col min="8449" max="8449" width="2.109375" customWidth="1"/>
    <col min="8450" max="8450" width="13.88671875" customWidth="1"/>
    <col min="8451" max="8454" width="13" customWidth="1"/>
    <col min="8455" max="8455" width="16.5546875" customWidth="1"/>
    <col min="8456" max="8460" width="12.21875" customWidth="1"/>
    <col min="8461" max="8461" width="11.109375" customWidth="1"/>
    <col min="8462" max="8462" width="17.44140625" customWidth="1"/>
    <col min="8463" max="8468" width="12.21875" customWidth="1"/>
    <col min="8469" max="8469" width="13.6640625" customWidth="1"/>
    <col min="8470" max="8470" width="13.44140625" customWidth="1"/>
    <col min="8705" max="8705" width="2.109375" customWidth="1"/>
    <col min="8706" max="8706" width="13.88671875" customWidth="1"/>
    <col min="8707" max="8710" width="13" customWidth="1"/>
    <col min="8711" max="8711" width="16.5546875" customWidth="1"/>
    <col min="8712" max="8716" width="12.21875" customWidth="1"/>
    <col min="8717" max="8717" width="11.109375" customWidth="1"/>
    <col min="8718" max="8718" width="17.44140625" customWidth="1"/>
    <col min="8719" max="8724" width="12.21875" customWidth="1"/>
    <col min="8725" max="8725" width="13.6640625" customWidth="1"/>
    <col min="8726" max="8726" width="13.44140625" customWidth="1"/>
    <col min="8961" max="8961" width="2.109375" customWidth="1"/>
    <col min="8962" max="8962" width="13.88671875" customWidth="1"/>
    <col min="8963" max="8966" width="13" customWidth="1"/>
    <col min="8967" max="8967" width="16.5546875" customWidth="1"/>
    <col min="8968" max="8972" width="12.21875" customWidth="1"/>
    <col min="8973" max="8973" width="11.109375" customWidth="1"/>
    <col min="8974" max="8974" width="17.44140625" customWidth="1"/>
    <col min="8975" max="8980" width="12.21875" customWidth="1"/>
    <col min="8981" max="8981" width="13.6640625" customWidth="1"/>
    <col min="8982" max="8982" width="13.44140625" customWidth="1"/>
    <col min="9217" max="9217" width="2.109375" customWidth="1"/>
    <col min="9218" max="9218" width="13.88671875" customWidth="1"/>
    <col min="9219" max="9222" width="13" customWidth="1"/>
    <col min="9223" max="9223" width="16.5546875" customWidth="1"/>
    <col min="9224" max="9228" width="12.21875" customWidth="1"/>
    <col min="9229" max="9229" width="11.109375" customWidth="1"/>
    <col min="9230" max="9230" width="17.44140625" customWidth="1"/>
    <col min="9231" max="9236" width="12.21875" customWidth="1"/>
    <col min="9237" max="9237" width="13.6640625" customWidth="1"/>
    <col min="9238" max="9238" width="13.44140625" customWidth="1"/>
    <col min="9473" max="9473" width="2.109375" customWidth="1"/>
    <col min="9474" max="9474" width="13.88671875" customWidth="1"/>
    <col min="9475" max="9478" width="13" customWidth="1"/>
    <col min="9479" max="9479" width="16.5546875" customWidth="1"/>
    <col min="9480" max="9484" width="12.21875" customWidth="1"/>
    <col min="9485" max="9485" width="11.109375" customWidth="1"/>
    <col min="9486" max="9486" width="17.44140625" customWidth="1"/>
    <col min="9487" max="9492" width="12.21875" customWidth="1"/>
    <col min="9493" max="9493" width="13.6640625" customWidth="1"/>
    <col min="9494" max="9494" width="13.44140625" customWidth="1"/>
    <col min="9729" max="9729" width="2.109375" customWidth="1"/>
    <col min="9730" max="9730" width="13.88671875" customWidth="1"/>
    <col min="9731" max="9734" width="13" customWidth="1"/>
    <col min="9735" max="9735" width="16.5546875" customWidth="1"/>
    <col min="9736" max="9740" width="12.21875" customWidth="1"/>
    <col min="9741" max="9741" width="11.109375" customWidth="1"/>
    <col min="9742" max="9742" width="17.44140625" customWidth="1"/>
    <col min="9743" max="9748" width="12.21875" customWidth="1"/>
    <col min="9749" max="9749" width="13.6640625" customWidth="1"/>
    <col min="9750" max="9750" width="13.44140625" customWidth="1"/>
    <col min="9985" max="9985" width="2.109375" customWidth="1"/>
    <col min="9986" max="9986" width="13.88671875" customWidth="1"/>
    <col min="9987" max="9990" width="13" customWidth="1"/>
    <col min="9991" max="9991" width="16.5546875" customWidth="1"/>
    <col min="9992" max="9996" width="12.21875" customWidth="1"/>
    <col min="9997" max="9997" width="11.109375" customWidth="1"/>
    <col min="9998" max="9998" width="17.44140625" customWidth="1"/>
    <col min="9999" max="10004" width="12.21875" customWidth="1"/>
    <col min="10005" max="10005" width="13.6640625" customWidth="1"/>
    <col min="10006" max="10006" width="13.44140625" customWidth="1"/>
    <col min="10241" max="10241" width="2.109375" customWidth="1"/>
    <col min="10242" max="10242" width="13.88671875" customWidth="1"/>
    <col min="10243" max="10246" width="13" customWidth="1"/>
    <col min="10247" max="10247" width="16.5546875" customWidth="1"/>
    <col min="10248" max="10252" width="12.21875" customWidth="1"/>
    <col min="10253" max="10253" width="11.109375" customWidth="1"/>
    <col min="10254" max="10254" width="17.44140625" customWidth="1"/>
    <col min="10255" max="10260" width="12.21875" customWidth="1"/>
    <col min="10261" max="10261" width="13.6640625" customWidth="1"/>
    <col min="10262" max="10262" width="13.44140625" customWidth="1"/>
    <col min="10497" max="10497" width="2.109375" customWidth="1"/>
    <col min="10498" max="10498" width="13.88671875" customWidth="1"/>
    <col min="10499" max="10502" width="13" customWidth="1"/>
    <col min="10503" max="10503" width="16.5546875" customWidth="1"/>
    <col min="10504" max="10508" width="12.21875" customWidth="1"/>
    <col min="10509" max="10509" width="11.109375" customWidth="1"/>
    <col min="10510" max="10510" width="17.44140625" customWidth="1"/>
    <col min="10511" max="10516" width="12.21875" customWidth="1"/>
    <col min="10517" max="10517" width="13.6640625" customWidth="1"/>
    <col min="10518" max="10518" width="13.44140625" customWidth="1"/>
    <col min="10753" max="10753" width="2.109375" customWidth="1"/>
    <col min="10754" max="10754" width="13.88671875" customWidth="1"/>
    <col min="10755" max="10758" width="13" customWidth="1"/>
    <col min="10759" max="10759" width="16.5546875" customWidth="1"/>
    <col min="10760" max="10764" width="12.21875" customWidth="1"/>
    <col min="10765" max="10765" width="11.109375" customWidth="1"/>
    <col min="10766" max="10766" width="17.44140625" customWidth="1"/>
    <col min="10767" max="10772" width="12.21875" customWidth="1"/>
    <col min="10773" max="10773" width="13.6640625" customWidth="1"/>
    <col min="10774" max="10774" width="13.44140625" customWidth="1"/>
    <col min="11009" max="11009" width="2.109375" customWidth="1"/>
    <col min="11010" max="11010" width="13.88671875" customWidth="1"/>
    <col min="11011" max="11014" width="13" customWidth="1"/>
    <col min="11015" max="11015" width="16.5546875" customWidth="1"/>
    <col min="11016" max="11020" width="12.21875" customWidth="1"/>
    <col min="11021" max="11021" width="11.109375" customWidth="1"/>
    <col min="11022" max="11022" width="17.44140625" customWidth="1"/>
    <col min="11023" max="11028" width="12.21875" customWidth="1"/>
    <col min="11029" max="11029" width="13.6640625" customWidth="1"/>
    <col min="11030" max="11030" width="13.44140625" customWidth="1"/>
    <col min="11265" max="11265" width="2.109375" customWidth="1"/>
    <col min="11266" max="11266" width="13.88671875" customWidth="1"/>
    <col min="11267" max="11270" width="13" customWidth="1"/>
    <col min="11271" max="11271" width="16.5546875" customWidth="1"/>
    <col min="11272" max="11276" width="12.21875" customWidth="1"/>
    <col min="11277" max="11277" width="11.109375" customWidth="1"/>
    <col min="11278" max="11278" width="17.44140625" customWidth="1"/>
    <col min="11279" max="11284" width="12.21875" customWidth="1"/>
    <col min="11285" max="11285" width="13.6640625" customWidth="1"/>
    <col min="11286" max="11286" width="13.44140625" customWidth="1"/>
    <col min="11521" max="11521" width="2.109375" customWidth="1"/>
    <col min="11522" max="11522" width="13.88671875" customWidth="1"/>
    <col min="11523" max="11526" width="13" customWidth="1"/>
    <col min="11527" max="11527" width="16.5546875" customWidth="1"/>
    <col min="11528" max="11532" width="12.21875" customWidth="1"/>
    <col min="11533" max="11533" width="11.109375" customWidth="1"/>
    <col min="11534" max="11534" width="17.44140625" customWidth="1"/>
    <col min="11535" max="11540" width="12.21875" customWidth="1"/>
    <col min="11541" max="11541" width="13.6640625" customWidth="1"/>
    <col min="11542" max="11542" width="13.44140625" customWidth="1"/>
    <col min="11777" max="11777" width="2.109375" customWidth="1"/>
    <col min="11778" max="11778" width="13.88671875" customWidth="1"/>
    <col min="11779" max="11782" width="13" customWidth="1"/>
    <col min="11783" max="11783" width="16.5546875" customWidth="1"/>
    <col min="11784" max="11788" width="12.21875" customWidth="1"/>
    <col min="11789" max="11789" width="11.109375" customWidth="1"/>
    <col min="11790" max="11790" width="17.44140625" customWidth="1"/>
    <col min="11791" max="11796" width="12.21875" customWidth="1"/>
    <col min="11797" max="11797" width="13.6640625" customWidth="1"/>
    <col min="11798" max="11798" width="13.44140625" customWidth="1"/>
    <col min="12033" max="12033" width="2.109375" customWidth="1"/>
    <col min="12034" max="12034" width="13.88671875" customWidth="1"/>
    <col min="12035" max="12038" width="13" customWidth="1"/>
    <col min="12039" max="12039" width="16.5546875" customWidth="1"/>
    <col min="12040" max="12044" width="12.21875" customWidth="1"/>
    <col min="12045" max="12045" width="11.109375" customWidth="1"/>
    <col min="12046" max="12046" width="17.44140625" customWidth="1"/>
    <col min="12047" max="12052" width="12.21875" customWidth="1"/>
    <col min="12053" max="12053" width="13.6640625" customWidth="1"/>
    <col min="12054" max="12054" width="13.44140625" customWidth="1"/>
    <col min="12289" max="12289" width="2.109375" customWidth="1"/>
    <col min="12290" max="12290" width="13.88671875" customWidth="1"/>
    <col min="12291" max="12294" width="13" customWidth="1"/>
    <col min="12295" max="12295" width="16.5546875" customWidth="1"/>
    <col min="12296" max="12300" width="12.21875" customWidth="1"/>
    <col min="12301" max="12301" width="11.109375" customWidth="1"/>
    <col min="12302" max="12302" width="17.44140625" customWidth="1"/>
    <col min="12303" max="12308" width="12.21875" customWidth="1"/>
    <col min="12309" max="12309" width="13.6640625" customWidth="1"/>
    <col min="12310" max="12310" width="13.44140625" customWidth="1"/>
    <col min="12545" max="12545" width="2.109375" customWidth="1"/>
    <col min="12546" max="12546" width="13.88671875" customWidth="1"/>
    <col min="12547" max="12550" width="13" customWidth="1"/>
    <col min="12551" max="12551" width="16.5546875" customWidth="1"/>
    <col min="12552" max="12556" width="12.21875" customWidth="1"/>
    <col min="12557" max="12557" width="11.109375" customWidth="1"/>
    <col min="12558" max="12558" width="17.44140625" customWidth="1"/>
    <col min="12559" max="12564" width="12.21875" customWidth="1"/>
    <col min="12565" max="12565" width="13.6640625" customWidth="1"/>
    <col min="12566" max="12566" width="13.44140625" customWidth="1"/>
    <col min="12801" max="12801" width="2.109375" customWidth="1"/>
    <col min="12802" max="12802" width="13.88671875" customWidth="1"/>
    <col min="12803" max="12806" width="13" customWidth="1"/>
    <col min="12807" max="12807" width="16.5546875" customWidth="1"/>
    <col min="12808" max="12812" width="12.21875" customWidth="1"/>
    <col min="12813" max="12813" width="11.109375" customWidth="1"/>
    <col min="12814" max="12814" width="17.44140625" customWidth="1"/>
    <col min="12815" max="12820" width="12.21875" customWidth="1"/>
    <col min="12821" max="12821" width="13.6640625" customWidth="1"/>
    <col min="12822" max="12822" width="13.44140625" customWidth="1"/>
    <col min="13057" max="13057" width="2.109375" customWidth="1"/>
    <col min="13058" max="13058" width="13.88671875" customWidth="1"/>
    <col min="13059" max="13062" width="13" customWidth="1"/>
    <col min="13063" max="13063" width="16.5546875" customWidth="1"/>
    <col min="13064" max="13068" width="12.21875" customWidth="1"/>
    <col min="13069" max="13069" width="11.109375" customWidth="1"/>
    <col min="13070" max="13070" width="17.44140625" customWidth="1"/>
    <col min="13071" max="13076" width="12.21875" customWidth="1"/>
    <col min="13077" max="13077" width="13.6640625" customWidth="1"/>
    <col min="13078" max="13078" width="13.44140625" customWidth="1"/>
    <col min="13313" max="13313" width="2.109375" customWidth="1"/>
    <col min="13314" max="13314" width="13.88671875" customWidth="1"/>
    <col min="13315" max="13318" width="13" customWidth="1"/>
    <col min="13319" max="13319" width="16.5546875" customWidth="1"/>
    <col min="13320" max="13324" width="12.21875" customWidth="1"/>
    <col min="13325" max="13325" width="11.109375" customWidth="1"/>
    <col min="13326" max="13326" width="17.44140625" customWidth="1"/>
    <col min="13327" max="13332" width="12.21875" customWidth="1"/>
    <col min="13333" max="13333" width="13.6640625" customWidth="1"/>
    <col min="13334" max="13334" width="13.44140625" customWidth="1"/>
    <col min="13569" max="13569" width="2.109375" customWidth="1"/>
    <col min="13570" max="13570" width="13.88671875" customWidth="1"/>
    <col min="13571" max="13574" width="13" customWidth="1"/>
    <col min="13575" max="13575" width="16.5546875" customWidth="1"/>
    <col min="13576" max="13580" width="12.21875" customWidth="1"/>
    <col min="13581" max="13581" width="11.109375" customWidth="1"/>
    <col min="13582" max="13582" width="17.44140625" customWidth="1"/>
    <col min="13583" max="13588" width="12.21875" customWidth="1"/>
    <col min="13589" max="13589" width="13.6640625" customWidth="1"/>
    <col min="13590" max="13590" width="13.44140625" customWidth="1"/>
    <col min="13825" max="13825" width="2.109375" customWidth="1"/>
    <col min="13826" max="13826" width="13.88671875" customWidth="1"/>
    <col min="13827" max="13830" width="13" customWidth="1"/>
    <col min="13831" max="13831" width="16.5546875" customWidth="1"/>
    <col min="13832" max="13836" width="12.21875" customWidth="1"/>
    <col min="13837" max="13837" width="11.109375" customWidth="1"/>
    <col min="13838" max="13838" width="17.44140625" customWidth="1"/>
    <col min="13839" max="13844" width="12.21875" customWidth="1"/>
    <col min="13845" max="13845" width="13.6640625" customWidth="1"/>
    <col min="13846" max="13846" width="13.44140625" customWidth="1"/>
    <col min="14081" max="14081" width="2.109375" customWidth="1"/>
    <col min="14082" max="14082" width="13.88671875" customWidth="1"/>
    <col min="14083" max="14086" width="13" customWidth="1"/>
    <col min="14087" max="14087" width="16.5546875" customWidth="1"/>
    <col min="14088" max="14092" width="12.21875" customWidth="1"/>
    <col min="14093" max="14093" width="11.109375" customWidth="1"/>
    <col min="14094" max="14094" width="17.44140625" customWidth="1"/>
    <col min="14095" max="14100" width="12.21875" customWidth="1"/>
    <col min="14101" max="14101" width="13.6640625" customWidth="1"/>
    <col min="14102" max="14102" width="13.44140625" customWidth="1"/>
    <col min="14337" max="14337" width="2.109375" customWidth="1"/>
    <col min="14338" max="14338" width="13.88671875" customWidth="1"/>
    <col min="14339" max="14342" width="13" customWidth="1"/>
    <col min="14343" max="14343" width="16.5546875" customWidth="1"/>
    <col min="14344" max="14348" width="12.21875" customWidth="1"/>
    <col min="14349" max="14349" width="11.109375" customWidth="1"/>
    <col min="14350" max="14350" width="17.44140625" customWidth="1"/>
    <col min="14351" max="14356" width="12.21875" customWidth="1"/>
    <col min="14357" max="14357" width="13.6640625" customWidth="1"/>
    <col min="14358" max="14358" width="13.44140625" customWidth="1"/>
    <col min="14593" max="14593" width="2.109375" customWidth="1"/>
    <col min="14594" max="14594" width="13.88671875" customWidth="1"/>
    <col min="14595" max="14598" width="13" customWidth="1"/>
    <col min="14599" max="14599" width="16.5546875" customWidth="1"/>
    <col min="14600" max="14604" width="12.21875" customWidth="1"/>
    <col min="14605" max="14605" width="11.109375" customWidth="1"/>
    <col min="14606" max="14606" width="17.44140625" customWidth="1"/>
    <col min="14607" max="14612" width="12.21875" customWidth="1"/>
    <col min="14613" max="14613" width="13.6640625" customWidth="1"/>
    <col min="14614" max="14614" width="13.44140625" customWidth="1"/>
    <col min="14849" max="14849" width="2.109375" customWidth="1"/>
    <col min="14850" max="14850" width="13.88671875" customWidth="1"/>
    <col min="14851" max="14854" width="13" customWidth="1"/>
    <col min="14855" max="14855" width="16.5546875" customWidth="1"/>
    <col min="14856" max="14860" width="12.21875" customWidth="1"/>
    <col min="14861" max="14861" width="11.109375" customWidth="1"/>
    <col min="14862" max="14862" width="17.44140625" customWidth="1"/>
    <col min="14863" max="14868" width="12.21875" customWidth="1"/>
    <col min="14869" max="14869" width="13.6640625" customWidth="1"/>
    <col min="14870" max="14870" width="13.44140625" customWidth="1"/>
    <col min="15105" max="15105" width="2.109375" customWidth="1"/>
    <col min="15106" max="15106" width="13.88671875" customWidth="1"/>
    <col min="15107" max="15110" width="13" customWidth="1"/>
    <col min="15111" max="15111" width="16.5546875" customWidth="1"/>
    <col min="15112" max="15116" width="12.21875" customWidth="1"/>
    <col min="15117" max="15117" width="11.109375" customWidth="1"/>
    <col min="15118" max="15118" width="17.44140625" customWidth="1"/>
    <col min="15119" max="15124" width="12.21875" customWidth="1"/>
    <col min="15125" max="15125" width="13.6640625" customWidth="1"/>
    <col min="15126" max="15126" width="13.44140625" customWidth="1"/>
    <col min="15361" max="15361" width="2.109375" customWidth="1"/>
    <col min="15362" max="15362" width="13.88671875" customWidth="1"/>
    <col min="15363" max="15366" width="13" customWidth="1"/>
    <col min="15367" max="15367" width="16.5546875" customWidth="1"/>
    <col min="15368" max="15372" width="12.21875" customWidth="1"/>
    <col min="15373" max="15373" width="11.109375" customWidth="1"/>
    <col min="15374" max="15374" width="17.44140625" customWidth="1"/>
    <col min="15375" max="15380" width="12.21875" customWidth="1"/>
    <col min="15381" max="15381" width="13.6640625" customWidth="1"/>
    <col min="15382" max="15382" width="13.44140625" customWidth="1"/>
    <col min="15617" max="15617" width="2.109375" customWidth="1"/>
    <col min="15618" max="15618" width="13.88671875" customWidth="1"/>
    <col min="15619" max="15622" width="13" customWidth="1"/>
    <col min="15623" max="15623" width="16.5546875" customWidth="1"/>
    <col min="15624" max="15628" width="12.21875" customWidth="1"/>
    <col min="15629" max="15629" width="11.109375" customWidth="1"/>
    <col min="15630" max="15630" width="17.44140625" customWidth="1"/>
    <col min="15631" max="15636" width="12.21875" customWidth="1"/>
    <col min="15637" max="15637" width="13.6640625" customWidth="1"/>
    <col min="15638" max="15638" width="13.44140625" customWidth="1"/>
    <col min="15873" max="15873" width="2.109375" customWidth="1"/>
    <col min="15874" max="15874" width="13.88671875" customWidth="1"/>
    <col min="15875" max="15878" width="13" customWidth="1"/>
    <col min="15879" max="15879" width="16.5546875" customWidth="1"/>
    <col min="15880" max="15884" width="12.21875" customWidth="1"/>
    <col min="15885" max="15885" width="11.109375" customWidth="1"/>
    <col min="15886" max="15886" width="17.44140625" customWidth="1"/>
    <col min="15887" max="15892" width="12.21875" customWidth="1"/>
    <col min="15893" max="15893" width="13.6640625" customWidth="1"/>
    <col min="15894" max="15894" width="13.44140625" customWidth="1"/>
    <col min="16129" max="16129" width="2.109375" customWidth="1"/>
    <col min="16130" max="16130" width="13.88671875" customWidth="1"/>
    <col min="16131" max="16134" width="13" customWidth="1"/>
    <col min="16135" max="16135" width="16.5546875" customWidth="1"/>
    <col min="16136" max="16140" width="12.21875" customWidth="1"/>
    <col min="16141" max="16141" width="11.109375" customWidth="1"/>
    <col min="16142" max="16142" width="17.44140625" customWidth="1"/>
    <col min="16143" max="16148" width="12.21875" customWidth="1"/>
    <col min="16149" max="16149" width="13.6640625" customWidth="1"/>
    <col min="16150" max="16150" width="13.44140625" customWidth="1"/>
  </cols>
  <sheetData>
    <row r="1" spans="1:36" x14ac:dyDescent="0.2">
      <c r="A1" s="330"/>
      <c r="B1" s="330"/>
      <c r="C1" s="330"/>
      <c r="D1" s="331"/>
      <c r="E1" s="330"/>
      <c r="F1" s="330"/>
      <c r="G1" s="330"/>
      <c r="H1" s="330"/>
      <c r="I1" s="330"/>
      <c r="J1" s="330"/>
      <c r="K1" s="330"/>
      <c r="L1" s="330"/>
      <c r="M1" s="330"/>
      <c r="N1" s="330"/>
      <c r="O1" s="330"/>
      <c r="P1" s="330"/>
      <c r="Q1" s="330"/>
      <c r="R1" s="330"/>
      <c r="S1" s="330"/>
      <c r="T1" s="330"/>
      <c r="U1" s="330"/>
      <c r="V1" s="330"/>
    </row>
    <row r="2" spans="1:36" ht="18" x14ac:dyDescent="0.2">
      <c r="A2" s="330"/>
      <c r="B2" s="332" t="s">
        <v>731</v>
      </c>
      <c r="C2" s="330"/>
      <c r="D2" s="330"/>
      <c r="E2" s="330"/>
      <c r="F2" s="330"/>
      <c r="G2" s="330"/>
      <c r="H2" s="330"/>
      <c r="I2" s="330"/>
      <c r="J2" s="330"/>
      <c r="K2" s="330"/>
      <c r="L2" s="330"/>
      <c r="M2" s="330"/>
      <c r="N2" s="330"/>
      <c r="O2" s="330"/>
      <c r="P2" s="330"/>
      <c r="Q2" s="330"/>
      <c r="R2" s="330"/>
      <c r="S2" s="330"/>
      <c r="T2" s="330"/>
      <c r="U2" s="330"/>
      <c r="V2" s="330"/>
    </row>
    <row r="3" spans="1:36" ht="15.75" thickBot="1" x14ac:dyDescent="0.25">
      <c r="A3" s="330"/>
      <c r="B3" s="956"/>
      <c r="C3" s="956"/>
      <c r="D3" s="338"/>
      <c r="E3" s="333"/>
      <c r="F3" s="333"/>
      <c r="G3" s="338"/>
      <c r="H3" s="338"/>
      <c r="I3" s="338"/>
      <c r="J3" s="338"/>
      <c r="K3" s="338"/>
      <c r="L3" s="338"/>
      <c r="M3" s="338"/>
      <c r="N3" s="338"/>
      <c r="O3" s="338"/>
      <c r="P3" s="338"/>
      <c r="Q3" s="338"/>
      <c r="R3" s="338"/>
      <c r="S3" s="338"/>
      <c r="T3" s="338"/>
      <c r="U3" s="338"/>
      <c r="V3" s="338"/>
      <c r="W3" s="392"/>
      <c r="X3" s="392"/>
      <c r="Y3" s="392"/>
      <c r="Z3" s="392"/>
      <c r="AA3" s="392"/>
      <c r="AB3" s="392"/>
      <c r="AC3" s="392"/>
      <c r="AD3" s="392"/>
      <c r="AE3" s="392"/>
      <c r="AF3" s="392"/>
      <c r="AG3" s="392"/>
      <c r="AH3" s="392"/>
      <c r="AI3" s="392"/>
      <c r="AJ3" s="392"/>
    </row>
    <row r="4" spans="1:36" ht="16.5" thickBot="1" x14ac:dyDescent="0.25">
      <c r="A4" s="330"/>
      <c r="B4" s="957" t="s">
        <v>732</v>
      </c>
      <c r="C4" s="958"/>
      <c r="D4" s="958"/>
      <c r="E4" s="958"/>
      <c r="F4" s="959"/>
      <c r="G4" s="960" t="s">
        <v>733</v>
      </c>
      <c r="H4" s="961"/>
      <c r="I4" s="961"/>
      <c r="J4" s="961"/>
      <c r="K4" s="961"/>
      <c r="L4" s="961"/>
      <c r="M4" s="961"/>
      <c r="N4" s="962"/>
      <c r="O4" s="960" t="s">
        <v>734</v>
      </c>
      <c r="P4" s="961"/>
      <c r="Q4" s="961"/>
      <c r="R4" s="961"/>
      <c r="S4" s="961"/>
      <c r="T4" s="962"/>
      <c r="U4" s="960" t="s">
        <v>735</v>
      </c>
      <c r="V4" s="962"/>
      <c r="W4" s="392"/>
      <c r="X4" s="392"/>
      <c r="Y4" s="392"/>
      <c r="Z4" s="392"/>
      <c r="AA4" s="392"/>
      <c r="AB4" s="392"/>
      <c r="AC4" s="392"/>
      <c r="AD4" s="392"/>
      <c r="AE4" s="392"/>
      <c r="AF4" s="392"/>
      <c r="AG4" s="392"/>
      <c r="AH4" s="392"/>
      <c r="AI4" s="392"/>
      <c r="AJ4" s="392"/>
    </row>
    <row r="5" spans="1:36" ht="51" customHeight="1" x14ac:dyDescent="0.2">
      <c r="A5" s="330"/>
      <c r="B5" s="334" t="s">
        <v>736</v>
      </c>
      <c r="C5" s="395" t="s">
        <v>737</v>
      </c>
      <c r="D5" s="395" t="s">
        <v>738</v>
      </c>
      <c r="E5" s="947" t="s">
        <v>739</v>
      </c>
      <c r="F5" s="948"/>
      <c r="G5" s="396" t="s">
        <v>770</v>
      </c>
      <c r="H5" s="949" t="s">
        <v>765</v>
      </c>
      <c r="I5" s="950"/>
      <c r="J5" s="950"/>
      <c r="K5" s="949" t="s">
        <v>768</v>
      </c>
      <c r="L5" s="950"/>
      <c r="M5" s="950"/>
      <c r="N5" s="397" t="s">
        <v>767</v>
      </c>
      <c r="O5" s="951" t="s">
        <v>766</v>
      </c>
      <c r="P5" s="952"/>
      <c r="Q5" s="953"/>
      <c r="R5" s="954" t="s">
        <v>769</v>
      </c>
      <c r="S5" s="952"/>
      <c r="T5" s="955"/>
      <c r="U5" s="396" t="s">
        <v>740</v>
      </c>
      <c r="V5" s="397" t="s">
        <v>741</v>
      </c>
      <c r="W5" s="392"/>
      <c r="X5" s="392"/>
      <c r="Y5" s="392"/>
      <c r="Z5" s="392"/>
      <c r="AA5" s="392"/>
      <c r="AB5" s="392"/>
      <c r="AC5" s="392"/>
      <c r="AD5" s="392"/>
      <c r="AE5" s="392"/>
      <c r="AF5" s="392"/>
      <c r="AG5" s="392"/>
      <c r="AH5" s="392"/>
      <c r="AI5" s="392"/>
      <c r="AJ5" s="392"/>
    </row>
    <row r="6" spans="1:36" ht="26.25" thickBot="1" x14ac:dyDescent="0.25">
      <c r="A6" s="330"/>
      <c r="B6" s="335"/>
      <c r="C6" s="398"/>
      <c r="D6" s="398"/>
      <c r="E6" s="842" t="s">
        <v>742</v>
      </c>
      <c r="F6" s="843" t="s">
        <v>743</v>
      </c>
      <c r="G6" s="844" t="s">
        <v>746</v>
      </c>
      <c r="H6" s="845" t="s">
        <v>744</v>
      </c>
      <c r="I6" s="845" t="s">
        <v>745</v>
      </c>
      <c r="J6" s="842" t="s">
        <v>746</v>
      </c>
      <c r="K6" s="845" t="s">
        <v>744</v>
      </c>
      <c r="L6" s="845" t="s">
        <v>745</v>
      </c>
      <c r="M6" s="842" t="s">
        <v>746</v>
      </c>
      <c r="N6" s="846" t="s">
        <v>746</v>
      </c>
      <c r="O6" s="847" t="s">
        <v>744</v>
      </c>
      <c r="P6" s="848" t="s">
        <v>745</v>
      </c>
      <c r="Q6" s="849" t="s">
        <v>746</v>
      </c>
      <c r="R6" s="848" t="s">
        <v>744</v>
      </c>
      <c r="S6" s="848" t="s">
        <v>745</v>
      </c>
      <c r="T6" s="850" t="s">
        <v>746</v>
      </c>
      <c r="U6" s="399" t="s">
        <v>75</v>
      </c>
      <c r="V6" s="400" t="s">
        <v>75</v>
      </c>
      <c r="W6" s="392"/>
      <c r="X6" s="392"/>
      <c r="Y6" s="392"/>
      <c r="Z6" s="392"/>
      <c r="AA6" s="392"/>
      <c r="AB6" s="392"/>
      <c r="AC6" s="392"/>
      <c r="AD6" s="392"/>
      <c r="AE6" s="392"/>
      <c r="AF6" s="392"/>
      <c r="AG6" s="392"/>
      <c r="AH6" s="392"/>
      <c r="AI6" s="392"/>
      <c r="AJ6" s="392"/>
    </row>
    <row r="7" spans="1:36" ht="25.5" x14ac:dyDescent="0.2">
      <c r="A7" s="330"/>
      <c r="B7" s="982" t="s">
        <v>747</v>
      </c>
      <c r="C7" s="840" t="s">
        <v>774</v>
      </c>
      <c r="D7" s="841" t="s">
        <v>775</v>
      </c>
      <c r="E7" s="840" t="s">
        <v>748</v>
      </c>
      <c r="F7" s="876" t="s">
        <v>786</v>
      </c>
      <c r="G7" s="877">
        <v>14</v>
      </c>
      <c r="H7" s="878"/>
      <c r="I7" s="879">
        <v>0</v>
      </c>
      <c r="J7" s="879"/>
      <c r="K7" s="880"/>
      <c r="L7" s="879">
        <v>0</v>
      </c>
      <c r="M7" s="879"/>
      <c r="N7" s="881"/>
      <c r="O7" s="882"/>
      <c r="P7" s="883">
        <v>0</v>
      </c>
      <c r="Q7" s="883"/>
      <c r="R7" s="884"/>
      <c r="S7" s="883">
        <v>0</v>
      </c>
      <c r="T7" s="885"/>
      <c r="U7" s="886"/>
      <c r="V7" s="887"/>
      <c r="W7" s="392"/>
      <c r="X7" s="392"/>
      <c r="Y7" s="392"/>
      <c r="Z7" s="392"/>
      <c r="AA7" s="392"/>
      <c r="AB7" s="392"/>
      <c r="AC7" s="392"/>
      <c r="AD7" s="392"/>
      <c r="AE7" s="392"/>
      <c r="AF7" s="392"/>
      <c r="AG7" s="392"/>
      <c r="AH7" s="392"/>
      <c r="AI7" s="392"/>
      <c r="AJ7" s="392"/>
    </row>
    <row r="8" spans="1:36" ht="25.5" x14ac:dyDescent="0.2">
      <c r="A8" s="330"/>
      <c r="B8" s="983"/>
      <c r="C8" s="854">
        <v>1976</v>
      </c>
      <c r="D8" s="855" t="s">
        <v>749</v>
      </c>
      <c r="E8" s="854" t="s">
        <v>748</v>
      </c>
      <c r="F8" s="851" t="s">
        <v>786</v>
      </c>
      <c r="G8" s="856">
        <v>14</v>
      </c>
      <c r="H8" s="852"/>
      <c r="I8" s="857">
        <v>0</v>
      </c>
      <c r="J8" s="857"/>
      <c r="K8" s="853"/>
      <c r="L8" s="857">
        <v>0</v>
      </c>
      <c r="M8" s="857"/>
      <c r="N8" s="858"/>
      <c r="O8" s="859"/>
      <c r="P8" s="857">
        <v>0</v>
      </c>
      <c r="Q8" s="857"/>
      <c r="R8" s="860"/>
      <c r="S8" s="857">
        <v>0</v>
      </c>
      <c r="T8" s="861"/>
      <c r="U8" s="862"/>
      <c r="V8" s="863"/>
      <c r="W8" s="392"/>
      <c r="X8" s="392"/>
      <c r="Y8" s="392"/>
      <c r="Z8" s="392"/>
      <c r="AA8" s="392"/>
      <c r="AB8" s="392"/>
      <c r="AC8" s="392"/>
      <c r="AD8" s="392"/>
      <c r="AE8" s="392"/>
      <c r="AF8" s="392"/>
      <c r="AG8" s="392"/>
      <c r="AH8" s="392"/>
      <c r="AI8" s="392"/>
      <c r="AJ8" s="392"/>
    </row>
    <row r="9" spans="1:36" ht="20.25" customHeight="1" x14ac:dyDescent="0.2">
      <c r="A9" s="330"/>
      <c r="B9" s="984" t="s">
        <v>750</v>
      </c>
      <c r="C9" s="854">
        <v>200</v>
      </c>
      <c r="D9" s="854" t="s">
        <v>751</v>
      </c>
      <c r="E9" s="854" t="s">
        <v>748</v>
      </c>
      <c r="F9" s="851" t="s">
        <v>748</v>
      </c>
      <c r="G9" s="856">
        <v>14</v>
      </c>
      <c r="H9" s="852"/>
      <c r="I9" s="857">
        <v>0</v>
      </c>
      <c r="J9" s="857"/>
      <c r="K9" s="853"/>
      <c r="L9" s="857">
        <v>0</v>
      </c>
      <c r="M9" s="857"/>
      <c r="N9" s="863"/>
      <c r="O9" s="859"/>
      <c r="P9" s="857">
        <v>0</v>
      </c>
      <c r="Q9" s="857"/>
      <c r="R9" s="860"/>
      <c r="S9" s="857">
        <v>0</v>
      </c>
      <c r="T9" s="861"/>
      <c r="U9" s="864"/>
      <c r="V9" s="865"/>
      <c r="W9" s="392"/>
      <c r="X9" s="392"/>
      <c r="Y9" s="392"/>
      <c r="Z9" s="392"/>
      <c r="AA9" s="392"/>
      <c r="AB9" s="392"/>
      <c r="AC9" s="392"/>
      <c r="AD9" s="392"/>
      <c r="AE9" s="392"/>
      <c r="AF9" s="392"/>
      <c r="AG9" s="392"/>
      <c r="AH9" s="392"/>
      <c r="AI9" s="392"/>
      <c r="AJ9" s="392"/>
    </row>
    <row r="10" spans="1:36" ht="19.5" customHeight="1" thickBot="1" x14ac:dyDescent="0.25">
      <c r="A10" s="330"/>
      <c r="B10" s="985"/>
      <c r="C10" s="866">
        <v>500</v>
      </c>
      <c r="D10" s="866" t="s">
        <v>752</v>
      </c>
      <c r="E10" s="851" t="s">
        <v>786</v>
      </c>
      <c r="F10" s="851" t="s">
        <v>748</v>
      </c>
      <c r="G10" s="867">
        <v>14</v>
      </c>
      <c r="H10" s="868"/>
      <c r="I10" s="869">
        <v>0</v>
      </c>
      <c r="J10" s="869"/>
      <c r="K10" s="870"/>
      <c r="L10" s="869">
        <v>0</v>
      </c>
      <c r="M10" s="869"/>
      <c r="N10" s="871"/>
      <c r="O10" s="872"/>
      <c r="P10" s="869">
        <v>0</v>
      </c>
      <c r="Q10" s="869"/>
      <c r="R10" s="873"/>
      <c r="S10" s="869">
        <v>0</v>
      </c>
      <c r="T10" s="874"/>
      <c r="U10" s="875"/>
      <c r="V10" s="846"/>
      <c r="W10" s="392"/>
      <c r="X10" s="392"/>
      <c r="Y10" s="392"/>
      <c r="Z10" s="392"/>
      <c r="AA10" s="392"/>
      <c r="AB10" s="392"/>
      <c r="AC10" s="392"/>
      <c r="AD10" s="392"/>
      <c r="AE10" s="392"/>
      <c r="AF10" s="392"/>
      <c r="AG10" s="392"/>
      <c r="AH10" s="392"/>
      <c r="AI10" s="392"/>
      <c r="AJ10" s="392"/>
    </row>
    <row r="11" spans="1:36" x14ac:dyDescent="0.2">
      <c r="A11" s="330"/>
      <c r="B11" s="336"/>
      <c r="C11" s="337"/>
      <c r="D11" s="337"/>
      <c r="E11" s="338"/>
      <c r="F11" s="338"/>
      <c r="G11" s="338"/>
      <c r="H11" s="330"/>
      <c r="I11" s="330"/>
      <c r="J11" s="330"/>
      <c r="K11" s="330"/>
      <c r="L11" s="330"/>
      <c r="M11" s="330"/>
      <c r="N11" s="330"/>
      <c r="O11" s="330"/>
      <c r="P11" s="330"/>
      <c r="Q11" s="330"/>
      <c r="R11" s="330"/>
      <c r="S11" s="330"/>
      <c r="T11" s="330"/>
      <c r="U11" s="330"/>
      <c r="V11" s="330"/>
    </row>
    <row r="12" spans="1:36" x14ac:dyDescent="0.2">
      <c r="A12" s="330"/>
      <c r="B12" s="338"/>
      <c r="C12" s="986" t="s">
        <v>753</v>
      </c>
      <c r="D12" s="986"/>
      <c r="E12" s="986"/>
      <c r="F12" s="986"/>
      <c r="G12" s="338"/>
      <c r="H12" s="330"/>
      <c r="I12" s="330"/>
      <c r="J12" s="330"/>
      <c r="K12" s="330"/>
      <c r="L12" s="330"/>
      <c r="M12" s="330"/>
      <c r="N12" s="330"/>
      <c r="O12" s="330"/>
      <c r="P12" s="330"/>
      <c r="Q12" s="330"/>
      <c r="R12" s="330"/>
      <c r="S12" s="330"/>
      <c r="T12" s="330"/>
      <c r="U12" s="330"/>
      <c r="V12" s="330"/>
    </row>
    <row r="13" spans="1:36" ht="15.75" thickBot="1" x14ac:dyDescent="0.25">
      <c r="A13" s="330"/>
      <c r="B13" s="338"/>
      <c r="C13" s="338"/>
      <c r="D13" s="339"/>
      <c r="E13" s="338"/>
      <c r="F13" s="338"/>
      <c r="G13" s="338"/>
      <c r="H13" s="330"/>
      <c r="I13" s="330"/>
      <c r="J13" s="330"/>
      <c r="K13" s="330"/>
      <c r="L13" s="330"/>
      <c r="M13" s="330"/>
      <c r="N13" s="330"/>
      <c r="O13" s="330"/>
      <c r="P13" s="330"/>
      <c r="Q13" s="330"/>
      <c r="R13" s="330"/>
      <c r="S13" s="330"/>
      <c r="T13" s="330"/>
      <c r="U13" s="330"/>
      <c r="V13" s="330"/>
    </row>
    <row r="14" spans="1:36" ht="23.25" x14ac:dyDescent="0.2">
      <c r="A14" s="330"/>
      <c r="B14" s="987" t="s">
        <v>754</v>
      </c>
      <c r="C14" s="988"/>
      <c r="D14" s="988"/>
      <c r="E14" s="988"/>
      <c r="F14" s="988"/>
      <c r="G14" s="988"/>
      <c r="H14" s="988"/>
      <c r="I14" s="988"/>
      <c r="J14" s="988"/>
      <c r="K14" s="988"/>
      <c r="L14" s="988"/>
      <c r="M14" s="988"/>
      <c r="N14" s="988"/>
      <c r="O14" s="988"/>
      <c r="P14" s="989"/>
      <c r="Q14" s="330"/>
      <c r="R14" s="330"/>
      <c r="S14" s="330"/>
      <c r="T14" s="330"/>
      <c r="U14" s="330"/>
      <c r="V14" s="330"/>
    </row>
    <row r="15" spans="1:36" x14ac:dyDescent="0.2">
      <c r="A15" s="330"/>
      <c r="B15" s="340" t="s">
        <v>755</v>
      </c>
      <c r="C15" s="341"/>
      <c r="D15" s="341"/>
      <c r="E15" s="341"/>
      <c r="F15" s="341"/>
      <c r="G15" s="341"/>
      <c r="H15" s="341"/>
      <c r="I15" s="577"/>
      <c r="J15" s="342"/>
      <c r="K15" s="581" t="s">
        <v>756</v>
      </c>
      <c r="L15" s="341"/>
      <c r="M15" s="341"/>
      <c r="N15" s="341"/>
      <c r="O15" s="341"/>
      <c r="P15" s="343"/>
      <c r="Q15" s="330"/>
      <c r="R15" s="330"/>
      <c r="S15" s="330"/>
      <c r="T15" s="330"/>
      <c r="U15" s="330"/>
      <c r="V15" s="330"/>
    </row>
    <row r="16" spans="1:36" ht="84.6" customHeight="1" x14ac:dyDescent="0.2">
      <c r="A16" s="330"/>
      <c r="B16" s="963" t="s">
        <v>776</v>
      </c>
      <c r="C16" s="990"/>
      <c r="D16" s="990"/>
      <c r="E16" s="990"/>
      <c r="F16" s="990"/>
      <c r="G16" s="990"/>
      <c r="H16" s="990"/>
      <c r="I16" s="991"/>
      <c r="J16" s="330"/>
      <c r="K16" s="992" t="s">
        <v>785</v>
      </c>
      <c r="L16" s="993"/>
      <c r="M16" s="993"/>
      <c r="N16" s="993"/>
      <c r="O16" s="993"/>
      <c r="P16" s="994"/>
      <c r="Q16" s="330"/>
      <c r="R16" s="330"/>
      <c r="S16" s="330"/>
      <c r="T16" s="330"/>
      <c r="U16" s="330"/>
      <c r="V16" s="330"/>
    </row>
    <row r="17" spans="1:22" x14ac:dyDescent="0.2">
      <c r="A17" s="330"/>
      <c r="B17" s="344"/>
      <c r="C17" s="330"/>
      <c r="D17" s="330"/>
      <c r="E17" s="330"/>
      <c r="F17" s="330"/>
      <c r="G17" s="330"/>
      <c r="H17" s="330"/>
      <c r="I17" s="330"/>
      <c r="J17" s="330"/>
      <c r="K17" s="330"/>
      <c r="L17" s="330"/>
      <c r="M17" s="330"/>
      <c r="N17" s="330"/>
      <c r="O17" s="330"/>
      <c r="P17" s="345"/>
      <c r="Q17" s="330"/>
      <c r="R17" s="330"/>
      <c r="S17" s="330"/>
      <c r="T17" s="330"/>
      <c r="U17" s="330"/>
      <c r="V17" s="330"/>
    </row>
    <row r="18" spans="1:22" x14ac:dyDescent="0.2">
      <c r="A18" s="330"/>
      <c r="B18" s="578" t="s">
        <v>750</v>
      </c>
      <c r="C18" s="579"/>
      <c r="D18" s="579"/>
      <c r="E18" s="579"/>
      <c r="F18" s="579"/>
      <c r="G18" s="579"/>
      <c r="H18" s="579"/>
      <c r="I18" s="577"/>
      <c r="J18" s="342"/>
      <c r="K18" s="581" t="s">
        <v>764</v>
      </c>
      <c r="L18" s="579"/>
      <c r="M18" s="579"/>
      <c r="N18" s="579"/>
      <c r="O18" s="579"/>
      <c r="P18" s="580"/>
      <c r="Q18" s="330"/>
      <c r="R18" s="330"/>
      <c r="S18" s="330"/>
      <c r="T18" s="330"/>
      <c r="U18" s="330"/>
      <c r="V18" s="330"/>
    </row>
    <row r="19" spans="1:22" ht="99.6" customHeight="1" x14ac:dyDescent="0.2">
      <c r="A19" s="330"/>
      <c r="B19" s="963" t="s">
        <v>778</v>
      </c>
      <c r="C19" s="964"/>
      <c r="D19" s="964"/>
      <c r="E19" s="964"/>
      <c r="F19" s="964"/>
      <c r="G19" s="964"/>
      <c r="H19" s="964"/>
      <c r="I19" s="965"/>
      <c r="J19" s="330"/>
      <c r="K19" s="966" t="s">
        <v>787</v>
      </c>
      <c r="L19" s="967"/>
      <c r="M19" s="967"/>
      <c r="N19" s="967"/>
      <c r="O19" s="967"/>
      <c r="P19" s="968"/>
      <c r="Q19" s="330"/>
      <c r="R19" s="330"/>
      <c r="S19" s="330"/>
      <c r="T19" s="330"/>
      <c r="U19" s="330"/>
      <c r="V19" s="330"/>
    </row>
    <row r="20" spans="1:22" x14ac:dyDescent="0.2">
      <c r="A20" s="330"/>
      <c r="B20" s="344"/>
      <c r="C20" s="330"/>
      <c r="D20" s="330"/>
      <c r="E20" s="330"/>
      <c r="F20" s="330"/>
      <c r="G20" s="330"/>
      <c r="H20" s="330"/>
      <c r="I20" s="330"/>
      <c r="J20" s="330"/>
      <c r="K20" s="967"/>
      <c r="L20" s="967"/>
      <c r="M20" s="967"/>
      <c r="N20" s="967"/>
      <c r="O20" s="967"/>
      <c r="P20" s="968"/>
      <c r="Q20" s="330"/>
      <c r="R20" s="330"/>
      <c r="S20" s="330"/>
      <c r="T20" s="330"/>
      <c r="U20" s="330"/>
      <c r="V20" s="330"/>
    </row>
    <row r="21" spans="1:22" x14ac:dyDescent="0.2">
      <c r="A21" s="330"/>
      <c r="B21" s="578" t="s">
        <v>757</v>
      </c>
      <c r="C21" s="579"/>
      <c r="D21" s="579"/>
      <c r="E21" s="579"/>
      <c r="F21" s="579"/>
      <c r="G21" s="579"/>
      <c r="H21" s="579"/>
      <c r="I21" s="577"/>
      <c r="J21" s="330"/>
      <c r="K21" s="967"/>
      <c r="L21" s="967"/>
      <c r="M21" s="967"/>
      <c r="N21" s="967"/>
      <c r="O21" s="967"/>
      <c r="P21" s="968"/>
      <c r="Q21" s="330"/>
      <c r="R21" s="330"/>
      <c r="S21" s="330"/>
      <c r="T21" s="330"/>
      <c r="U21" s="330"/>
      <c r="V21" s="330"/>
    </row>
    <row r="22" spans="1:22" ht="76.900000000000006" customHeight="1" x14ac:dyDescent="0.2">
      <c r="A22" s="330"/>
      <c r="B22" s="963" t="s">
        <v>777</v>
      </c>
      <c r="C22" s="964"/>
      <c r="D22" s="964"/>
      <c r="E22" s="964"/>
      <c r="F22" s="964"/>
      <c r="G22" s="964"/>
      <c r="H22" s="964"/>
      <c r="I22" s="965"/>
      <c r="J22" s="330"/>
      <c r="K22" s="967"/>
      <c r="L22" s="967"/>
      <c r="M22" s="967"/>
      <c r="N22" s="967"/>
      <c r="O22" s="967"/>
      <c r="P22" s="968"/>
      <c r="Q22" s="330"/>
      <c r="R22" s="330"/>
      <c r="S22" s="330"/>
      <c r="T22" s="330"/>
      <c r="U22" s="330"/>
      <c r="V22" s="330"/>
    </row>
    <row r="23" spans="1:22" x14ac:dyDescent="0.2">
      <c r="A23" s="330"/>
      <c r="B23" s="344"/>
      <c r="C23" s="330"/>
      <c r="D23" s="330"/>
      <c r="E23" s="330"/>
      <c r="F23" s="330"/>
      <c r="G23" s="330"/>
      <c r="H23" s="330"/>
      <c r="I23" s="330"/>
      <c r="J23" s="330"/>
      <c r="K23" s="967"/>
      <c r="L23" s="967"/>
      <c r="M23" s="967"/>
      <c r="N23" s="967"/>
      <c r="O23" s="967"/>
      <c r="P23" s="968"/>
      <c r="Q23" s="330"/>
      <c r="R23" s="330"/>
      <c r="S23" s="330"/>
      <c r="T23" s="330"/>
      <c r="U23" s="330"/>
      <c r="V23" s="330"/>
    </row>
    <row r="24" spans="1:22" x14ac:dyDescent="0.2">
      <c r="A24" s="330"/>
      <c r="B24" s="578" t="s">
        <v>758</v>
      </c>
      <c r="C24" s="579"/>
      <c r="D24" s="579"/>
      <c r="E24" s="579"/>
      <c r="F24" s="579"/>
      <c r="G24" s="579"/>
      <c r="H24" s="579"/>
      <c r="I24" s="577"/>
      <c r="J24" s="330"/>
      <c r="K24" s="967"/>
      <c r="L24" s="967"/>
      <c r="M24" s="967"/>
      <c r="N24" s="967"/>
      <c r="O24" s="967"/>
      <c r="P24" s="968"/>
      <c r="Q24" s="330"/>
      <c r="R24" s="330"/>
      <c r="S24" s="330"/>
      <c r="T24" s="330"/>
      <c r="U24" s="330"/>
      <c r="V24" s="330"/>
    </row>
    <row r="25" spans="1:22" ht="15" customHeight="1" x14ac:dyDescent="0.2">
      <c r="A25" s="330"/>
      <c r="B25" s="973" t="s">
        <v>779</v>
      </c>
      <c r="C25" s="974"/>
      <c r="D25" s="974"/>
      <c r="E25" s="974"/>
      <c r="F25" s="974"/>
      <c r="G25" s="974"/>
      <c r="H25" s="974"/>
      <c r="I25" s="975"/>
      <c r="J25" s="330"/>
      <c r="K25" s="967"/>
      <c r="L25" s="967"/>
      <c r="M25" s="967"/>
      <c r="N25" s="967"/>
      <c r="O25" s="967"/>
      <c r="P25" s="968"/>
      <c r="Q25" s="330"/>
      <c r="R25" s="330"/>
      <c r="S25" s="330"/>
      <c r="T25" s="330"/>
      <c r="U25" s="330"/>
      <c r="V25" s="330"/>
    </row>
    <row r="26" spans="1:22" x14ac:dyDescent="0.2">
      <c r="A26" s="330"/>
      <c r="B26" s="976"/>
      <c r="C26" s="977"/>
      <c r="D26" s="977"/>
      <c r="E26" s="977"/>
      <c r="F26" s="977"/>
      <c r="G26" s="977"/>
      <c r="H26" s="977"/>
      <c r="I26" s="978"/>
      <c r="J26" s="330"/>
      <c r="K26" s="967"/>
      <c r="L26" s="967"/>
      <c r="M26" s="967"/>
      <c r="N26" s="967"/>
      <c r="O26" s="967"/>
      <c r="P26" s="968"/>
      <c r="Q26" s="330"/>
      <c r="R26" s="330"/>
      <c r="S26" s="330"/>
      <c r="T26" s="330"/>
      <c r="U26" s="330"/>
      <c r="V26" s="330"/>
    </row>
    <row r="27" spans="1:22" x14ac:dyDescent="0.2">
      <c r="A27" s="330"/>
      <c r="B27" s="976"/>
      <c r="C27" s="977"/>
      <c r="D27" s="977"/>
      <c r="E27" s="977"/>
      <c r="F27" s="977"/>
      <c r="G27" s="977"/>
      <c r="H27" s="977"/>
      <c r="I27" s="978"/>
      <c r="J27" s="330"/>
      <c r="K27" s="969"/>
      <c r="L27" s="969"/>
      <c r="M27" s="969"/>
      <c r="N27" s="969"/>
      <c r="O27" s="969"/>
      <c r="P27" s="970"/>
      <c r="Q27" s="330"/>
      <c r="R27" s="330"/>
      <c r="S27" s="330"/>
      <c r="T27" s="330"/>
      <c r="U27" s="330"/>
      <c r="V27" s="330"/>
    </row>
    <row r="28" spans="1:22" ht="15.75" thickBot="1" x14ac:dyDescent="0.25">
      <c r="A28" s="330"/>
      <c r="B28" s="979"/>
      <c r="C28" s="980"/>
      <c r="D28" s="980"/>
      <c r="E28" s="980"/>
      <c r="F28" s="980"/>
      <c r="G28" s="980"/>
      <c r="H28" s="980"/>
      <c r="I28" s="981"/>
      <c r="J28" s="346"/>
      <c r="K28" s="971"/>
      <c r="L28" s="971"/>
      <c r="M28" s="971"/>
      <c r="N28" s="971"/>
      <c r="O28" s="971"/>
      <c r="P28" s="972"/>
      <c r="Q28" s="330"/>
      <c r="R28" s="330"/>
      <c r="S28" s="330"/>
      <c r="T28" s="330"/>
      <c r="U28" s="330"/>
      <c r="V28" s="330"/>
    </row>
  </sheetData>
  <mergeCells count="20">
    <mergeCell ref="B19:I19"/>
    <mergeCell ref="K19:P28"/>
    <mergeCell ref="B22:I22"/>
    <mergeCell ref="B25:I28"/>
    <mergeCell ref="B7:B8"/>
    <mergeCell ref="B9:B10"/>
    <mergeCell ref="C12:F12"/>
    <mergeCell ref="B14:P14"/>
    <mergeCell ref="B16:I16"/>
    <mergeCell ref="K16:P16"/>
    <mergeCell ref="B3:C3"/>
    <mergeCell ref="B4:F4"/>
    <mergeCell ref="G4:N4"/>
    <mergeCell ref="O4:T4"/>
    <mergeCell ref="U4:V4"/>
    <mergeCell ref="E5:F5"/>
    <mergeCell ref="H5:J5"/>
    <mergeCell ref="K5:M5"/>
    <mergeCell ref="O5:Q5"/>
    <mergeCell ref="R5:T5"/>
  </mergeCells>
  <conditionalFormatting sqref="D11:E11 D8:D10">
    <cfRule type="expression" dxfId="2" priority="3">
      <formula>D8="Y"</formula>
    </cfRule>
  </conditionalFormatting>
  <conditionalFormatting sqref="E11:F11">
    <cfRule type="expression" dxfId="1" priority="2">
      <formula>E11="Y"</formula>
    </cfRule>
  </conditionalFormatting>
  <conditionalFormatting sqref="D7">
    <cfRule type="expression" dxfId="0" priority="1">
      <formula>D7="Y"</formula>
    </cfRule>
  </conditionalFormatting>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09"/>
  <sheetViews>
    <sheetView topLeftCell="A40" zoomScale="80" zoomScaleNormal="80" workbookViewId="0">
      <selection activeCell="L111" sqref="L111"/>
    </sheetView>
  </sheetViews>
  <sheetFormatPr defaultColWidth="8.88671875" defaultRowHeight="15" x14ac:dyDescent="0.2"/>
  <cols>
    <col min="1" max="1" width="13.33203125" customWidth="1"/>
    <col min="2" max="2" width="22.5546875" customWidth="1"/>
    <col min="3" max="11" width="6.77734375" customWidth="1"/>
    <col min="12" max="16" width="7.77734375" customWidth="1"/>
    <col min="17" max="19" width="8.21875" bestFit="1" customWidth="1"/>
    <col min="20" max="28" width="7.77734375" customWidth="1"/>
    <col min="29" max="29" width="8.33203125" customWidth="1"/>
    <col min="30" max="30" width="8.5546875" customWidth="1"/>
    <col min="31" max="31" width="8" customWidth="1"/>
    <col min="32" max="32" width="8.6640625" customWidth="1"/>
    <col min="257" max="257" width="13.33203125" customWidth="1"/>
    <col min="258" max="258" width="22.5546875" customWidth="1"/>
    <col min="259" max="267" width="6.77734375" customWidth="1"/>
    <col min="268" max="284" width="7.77734375" customWidth="1"/>
    <col min="285" max="285" width="8.33203125" customWidth="1"/>
    <col min="286" max="286" width="8.5546875" customWidth="1"/>
    <col min="287" max="287" width="8" customWidth="1"/>
    <col min="288" max="288" width="8.6640625" customWidth="1"/>
    <col min="513" max="513" width="13.33203125" customWidth="1"/>
    <col min="514" max="514" width="22.5546875" customWidth="1"/>
    <col min="515" max="523" width="6.77734375" customWidth="1"/>
    <col min="524" max="540" width="7.77734375" customWidth="1"/>
    <col min="541" max="541" width="8.33203125" customWidth="1"/>
    <col min="542" max="542" width="8.5546875" customWidth="1"/>
    <col min="543" max="543" width="8" customWidth="1"/>
    <col min="544" max="544" width="8.6640625" customWidth="1"/>
    <col min="769" max="769" width="13.33203125" customWidth="1"/>
    <col min="770" max="770" width="22.5546875" customWidth="1"/>
    <col min="771" max="779" width="6.77734375" customWidth="1"/>
    <col min="780" max="796" width="7.77734375" customWidth="1"/>
    <col min="797" max="797" width="8.33203125" customWidth="1"/>
    <col min="798" max="798" width="8.5546875" customWidth="1"/>
    <col min="799" max="799" width="8" customWidth="1"/>
    <col min="800" max="800" width="8.6640625" customWidth="1"/>
    <col min="1025" max="1025" width="13.33203125" customWidth="1"/>
    <col min="1026" max="1026" width="22.5546875" customWidth="1"/>
    <col min="1027" max="1035" width="6.77734375" customWidth="1"/>
    <col min="1036" max="1052" width="7.77734375" customWidth="1"/>
    <col min="1053" max="1053" width="8.33203125" customWidth="1"/>
    <col min="1054" max="1054" width="8.5546875" customWidth="1"/>
    <col min="1055" max="1055" width="8" customWidth="1"/>
    <col min="1056" max="1056" width="8.6640625" customWidth="1"/>
    <col min="1281" max="1281" width="13.33203125" customWidth="1"/>
    <col min="1282" max="1282" width="22.5546875" customWidth="1"/>
    <col min="1283" max="1291" width="6.77734375" customWidth="1"/>
    <col min="1292" max="1308" width="7.77734375" customWidth="1"/>
    <col min="1309" max="1309" width="8.33203125" customWidth="1"/>
    <col min="1310" max="1310" width="8.5546875" customWidth="1"/>
    <col min="1311" max="1311" width="8" customWidth="1"/>
    <col min="1312" max="1312" width="8.6640625" customWidth="1"/>
    <col min="1537" max="1537" width="13.33203125" customWidth="1"/>
    <col min="1538" max="1538" width="22.5546875" customWidth="1"/>
    <col min="1539" max="1547" width="6.77734375" customWidth="1"/>
    <col min="1548" max="1564" width="7.77734375" customWidth="1"/>
    <col min="1565" max="1565" width="8.33203125" customWidth="1"/>
    <col min="1566" max="1566" width="8.5546875" customWidth="1"/>
    <col min="1567" max="1567" width="8" customWidth="1"/>
    <col min="1568" max="1568" width="8.6640625" customWidth="1"/>
    <col min="1793" max="1793" width="13.33203125" customWidth="1"/>
    <col min="1794" max="1794" width="22.5546875" customWidth="1"/>
    <col min="1795" max="1803" width="6.77734375" customWidth="1"/>
    <col min="1804" max="1820" width="7.77734375" customWidth="1"/>
    <col min="1821" max="1821" width="8.33203125" customWidth="1"/>
    <col min="1822" max="1822" width="8.5546875" customWidth="1"/>
    <col min="1823" max="1823" width="8" customWidth="1"/>
    <col min="1824" max="1824" width="8.6640625" customWidth="1"/>
    <col min="2049" max="2049" width="13.33203125" customWidth="1"/>
    <col min="2050" max="2050" width="22.5546875" customWidth="1"/>
    <col min="2051" max="2059" width="6.77734375" customWidth="1"/>
    <col min="2060" max="2076" width="7.77734375" customWidth="1"/>
    <col min="2077" max="2077" width="8.33203125" customWidth="1"/>
    <col min="2078" max="2078" width="8.5546875" customWidth="1"/>
    <col min="2079" max="2079" width="8" customWidth="1"/>
    <col min="2080" max="2080" width="8.6640625" customWidth="1"/>
    <col min="2305" max="2305" width="13.33203125" customWidth="1"/>
    <col min="2306" max="2306" width="22.5546875" customWidth="1"/>
    <col min="2307" max="2315" width="6.77734375" customWidth="1"/>
    <col min="2316" max="2332" width="7.77734375" customWidth="1"/>
    <col min="2333" max="2333" width="8.33203125" customWidth="1"/>
    <col min="2334" max="2334" width="8.5546875" customWidth="1"/>
    <col min="2335" max="2335" width="8" customWidth="1"/>
    <col min="2336" max="2336" width="8.6640625" customWidth="1"/>
    <col min="2561" max="2561" width="13.33203125" customWidth="1"/>
    <col min="2562" max="2562" width="22.5546875" customWidth="1"/>
    <col min="2563" max="2571" width="6.77734375" customWidth="1"/>
    <col min="2572" max="2588" width="7.77734375" customWidth="1"/>
    <col min="2589" max="2589" width="8.33203125" customWidth="1"/>
    <col min="2590" max="2590" width="8.5546875" customWidth="1"/>
    <col min="2591" max="2591" width="8" customWidth="1"/>
    <col min="2592" max="2592" width="8.6640625" customWidth="1"/>
    <col min="2817" max="2817" width="13.33203125" customWidth="1"/>
    <col min="2818" max="2818" width="22.5546875" customWidth="1"/>
    <col min="2819" max="2827" width="6.77734375" customWidth="1"/>
    <col min="2828" max="2844" width="7.77734375" customWidth="1"/>
    <col min="2845" max="2845" width="8.33203125" customWidth="1"/>
    <col min="2846" max="2846" width="8.5546875" customWidth="1"/>
    <col min="2847" max="2847" width="8" customWidth="1"/>
    <col min="2848" max="2848" width="8.6640625" customWidth="1"/>
    <col min="3073" max="3073" width="13.33203125" customWidth="1"/>
    <col min="3074" max="3074" width="22.5546875" customWidth="1"/>
    <col min="3075" max="3083" width="6.77734375" customWidth="1"/>
    <col min="3084" max="3100" width="7.77734375" customWidth="1"/>
    <col min="3101" max="3101" width="8.33203125" customWidth="1"/>
    <col min="3102" max="3102" width="8.5546875" customWidth="1"/>
    <col min="3103" max="3103" width="8" customWidth="1"/>
    <col min="3104" max="3104" width="8.6640625" customWidth="1"/>
    <col min="3329" max="3329" width="13.33203125" customWidth="1"/>
    <col min="3330" max="3330" width="22.5546875" customWidth="1"/>
    <col min="3331" max="3339" width="6.77734375" customWidth="1"/>
    <col min="3340" max="3356" width="7.77734375" customWidth="1"/>
    <col min="3357" max="3357" width="8.33203125" customWidth="1"/>
    <col min="3358" max="3358" width="8.5546875" customWidth="1"/>
    <col min="3359" max="3359" width="8" customWidth="1"/>
    <col min="3360" max="3360" width="8.6640625" customWidth="1"/>
    <col min="3585" max="3585" width="13.33203125" customWidth="1"/>
    <col min="3586" max="3586" width="22.5546875" customWidth="1"/>
    <col min="3587" max="3595" width="6.77734375" customWidth="1"/>
    <col min="3596" max="3612" width="7.77734375" customWidth="1"/>
    <col min="3613" max="3613" width="8.33203125" customWidth="1"/>
    <col min="3614" max="3614" width="8.5546875" customWidth="1"/>
    <col min="3615" max="3615" width="8" customWidth="1"/>
    <col min="3616" max="3616" width="8.6640625" customWidth="1"/>
    <col min="3841" max="3841" width="13.33203125" customWidth="1"/>
    <col min="3842" max="3842" width="22.5546875" customWidth="1"/>
    <col min="3843" max="3851" width="6.77734375" customWidth="1"/>
    <col min="3852" max="3868" width="7.77734375" customWidth="1"/>
    <col min="3869" max="3869" width="8.33203125" customWidth="1"/>
    <col min="3870" max="3870" width="8.5546875" customWidth="1"/>
    <col min="3871" max="3871" width="8" customWidth="1"/>
    <col min="3872" max="3872" width="8.6640625" customWidth="1"/>
    <col min="4097" max="4097" width="13.33203125" customWidth="1"/>
    <col min="4098" max="4098" width="22.5546875" customWidth="1"/>
    <col min="4099" max="4107" width="6.77734375" customWidth="1"/>
    <col min="4108" max="4124" width="7.77734375" customWidth="1"/>
    <col min="4125" max="4125" width="8.33203125" customWidth="1"/>
    <col min="4126" max="4126" width="8.5546875" customWidth="1"/>
    <col min="4127" max="4127" width="8" customWidth="1"/>
    <col min="4128" max="4128" width="8.6640625" customWidth="1"/>
    <col min="4353" max="4353" width="13.33203125" customWidth="1"/>
    <col min="4354" max="4354" width="22.5546875" customWidth="1"/>
    <col min="4355" max="4363" width="6.77734375" customWidth="1"/>
    <col min="4364" max="4380" width="7.77734375" customWidth="1"/>
    <col min="4381" max="4381" width="8.33203125" customWidth="1"/>
    <col min="4382" max="4382" width="8.5546875" customWidth="1"/>
    <col min="4383" max="4383" width="8" customWidth="1"/>
    <col min="4384" max="4384" width="8.6640625" customWidth="1"/>
    <col min="4609" max="4609" width="13.33203125" customWidth="1"/>
    <col min="4610" max="4610" width="22.5546875" customWidth="1"/>
    <col min="4611" max="4619" width="6.77734375" customWidth="1"/>
    <col min="4620" max="4636" width="7.77734375" customWidth="1"/>
    <col min="4637" max="4637" width="8.33203125" customWidth="1"/>
    <col min="4638" max="4638" width="8.5546875" customWidth="1"/>
    <col min="4639" max="4639" width="8" customWidth="1"/>
    <col min="4640" max="4640" width="8.6640625" customWidth="1"/>
    <col min="4865" max="4865" width="13.33203125" customWidth="1"/>
    <col min="4866" max="4866" width="22.5546875" customWidth="1"/>
    <col min="4867" max="4875" width="6.77734375" customWidth="1"/>
    <col min="4876" max="4892" width="7.77734375" customWidth="1"/>
    <col min="4893" max="4893" width="8.33203125" customWidth="1"/>
    <col min="4894" max="4894" width="8.5546875" customWidth="1"/>
    <col min="4895" max="4895" width="8" customWidth="1"/>
    <col min="4896" max="4896" width="8.6640625" customWidth="1"/>
    <col min="5121" max="5121" width="13.33203125" customWidth="1"/>
    <col min="5122" max="5122" width="22.5546875" customWidth="1"/>
    <col min="5123" max="5131" width="6.77734375" customWidth="1"/>
    <col min="5132" max="5148" width="7.77734375" customWidth="1"/>
    <col min="5149" max="5149" width="8.33203125" customWidth="1"/>
    <col min="5150" max="5150" width="8.5546875" customWidth="1"/>
    <col min="5151" max="5151" width="8" customWidth="1"/>
    <col min="5152" max="5152" width="8.6640625" customWidth="1"/>
    <col min="5377" max="5377" width="13.33203125" customWidth="1"/>
    <col min="5378" max="5378" width="22.5546875" customWidth="1"/>
    <col min="5379" max="5387" width="6.77734375" customWidth="1"/>
    <col min="5388" max="5404" width="7.77734375" customWidth="1"/>
    <col min="5405" max="5405" width="8.33203125" customWidth="1"/>
    <col min="5406" max="5406" width="8.5546875" customWidth="1"/>
    <col min="5407" max="5407" width="8" customWidth="1"/>
    <col min="5408" max="5408" width="8.6640625" customWidth="1"/>
    <col min="5633" max="5633" width="13.33203125" customWidth="1"/>
    <col min="5634" max="5634" width="22.5546875" customWidth="1"/>
    <col min="5635" max="5643" width="6.77734375" customWidth="1"/>
    <col min="5644" max="5660" width="7.77734375" customWidth="1"/>
    <col min="5661" max="5661" width="8.33203125" customWidth="1"/>
    <col min="5662" max="5662" width="8.5546875" customWidth="1"/>
    <col min="5663" max="5663" width="8" customWidth="1"/>
    <col min="5664" max="5664" width="8.6640625" customWidth="1"/>
    <col min="5889" max="5889" width="13.33203125" customWidth="1"/>
    <col min="5890" max="5890" width="22.5546875" customWidth="1"/>
    <col min="5891" max="5899" width="6.77734375" customWidth="1"/>
    <col min="5900" max="5916" width="7.77734375" customWidth="1"/>
    <col min="5917" max="5917" width="8.33203125" customWidth="1"/>
    <col min="5918" max="5918" width="8.5546875" customWidth="1"/>
    <col min="5919" max="5919" width="8" customWidth="1"/>
    <col min="5920" max="5920" width="8.6640625" customWidth="1"/>
    <col min="6145" max="6145" width="13.33203125" customWidth="1"/>
    <col min="6146" max="6146" width="22.5546875" customWidth="1"/>
    <col min="6147" max="6155" width="6.77734375" customWidth="1"/>
    <col min="6156" max="6172" width="7.77734375" customWidth="1"/>
    <col min="6173" max="6173" width="8.33203125" customWidth="1"/>
    <col min="6174" max="6174" width="8.5546875" customWidth="1"/>
    <col min="6175" max="6175" width="8" customWidth="1"/>
    <col min="6176" max="6176" width="8.6640625" customWidth="1"/>
    <col min="6401" max="6401" width="13.33203125" customWidth="1"/>
    <col min="6402" max="6402" width="22.5546875" customWidth="1"/>
    <col min="6403" max="6411" width="6.77734375" customWidth="1"/>
    <col min="6412" max="6428" width="7.77734375" customWidth="1"/>
    <col min="6429" max="6429" width="8.33203125" customWidth="1"/>
    <col min="6430" max="6430" width="8.5546875" customWidth="1"/>
    <col min="6431" max="6431" width="8" customWidth="1"/>
    <col min="6432" max="6432" width="8.6640625" customWidth="1"/>
    <col min="6657" max="6657" width="13.33203125" customWidth="1"/>
    <col min="6658" max="6658" width="22.5546875" customWidth="1"/>
    <col min="6659" max="6667" width="6.77734375" customWidth="1"/>
    <col min="6668" max="6684" width="7.77734375" customWidth="1"/>
    <col min="6685" max="6685" width="8.33203125" customWidth="1"/>
    <col min="6686" max="6686" width="8.5546875" customWidth="1"/>
    <col min="6687" max="6687" width="8" customWidth="1"/>
    <col min="6688" max="6688" width="8.6640625" customWidth="1"/>
    <col min="6913" max="6913" width="13.33203125" customWidth="1"/>
    <col min="6914" max="6914" width="22.5546875" customWidth="1"/>
    <col min="6915" max="6923" width="6.77734375" customWidth="1"/>
    <col min="6924" max="6940" width="7.77734375" customWidth="1"/>
    <col min="6941" max="6941" width="8.33203125" customWidth="1"/>
    <col min="6942" max="6942" width="8.5546875" customWidth="1"/>
    <col min="6943" max="6943" width="8" customWidth="1"/>
    <col min="6944" max="6944" width="8.6640625" customWidth="1"/>
    <col min="7169" max="7169" width="13.33203125" customWidth="1"/>
    <col min="7170" max="7170" width="22.5546875" customWidth="1"/>
    <col min="7171" max="7179" width="6.77734375" customWidth="1"/>
    <col min="7180" max="7196" width="7.77734375" customWidth="1"/>
    <col min="7197" max="7197" width="8.33203125" customWidth="1"/>
    <col min="7198" max="7198" width="8.5546875" customWidth="1"/>
    <col min="7199" max="7199" width="8" customWidth="1"/>
    <col min="7200" max="7200" width="8.6640625" customWidth="1"/>
    <col min="7425" max="7425" width="13.33203125" customWidth="1"/>
    <col min="7426" max="7426" width="22.5546875" customWidth="1"/>
    <col min="7427" max="7435" width="6.77734375" customWidth="1"/>
    <col min="7436" max="7452" width="7.77734375" customWidth="1"/>
    <col min="7453" max="7453" width="8.33203125" customWidth="1"/>
    <col min="7454" max="7454" width="8.5546875" customWidth="1"/>
    <col min="7455" max="7455" width="8" customWidth="1"/>
    <col min="7456" max="7456" width="8.6640625" customWidth="1"/>
    <col min="7681" max="7681" width="13.33203125" customWidth="1"/>
    <col min="7682" max="7682" width="22.5546875" customWidth="1"/>
    <col min="7683" max="7691" width="6.77734375" customWidth="1"/>
    <col min="7692" max="7708" width="7.77734375" customWidth="1"/>
    <col min="7709" max="7709" width="8.33203125" customWidth="1"/>
    <col min="7710" max="7710" width="8.5546875" customWidth="1"/>
    <col min="7711" max="7711" width="8" customWidth="1"/>
    <col min="7712" max="7712" width="8.6640625" customWidth="1"/>
    <col min="7937" max="7937" width="13.33203125" customWidth="1"/>
    <col min="7938" max="7938" width="22.5546875" customWidth="1"/>
    <col min="7939" max="7947" width="6.77734375" customWidth="1"/>
    <col min="7948" max="7964" width="7.77734375" customWidth="1"/>
    <col min="7965" max="7965" width="8.33203125" customWidth="1"/>
    <col min="7966" max="7966" width="8.5546875" customWidth="1"/>
    <col min="7967" max="7967" width="8" customWidth="1"/>
    <col min="7968" max="7968" width="8.6640625" customWidth="1"/>
    <col min="8193" max="8193" width="13.33203125" customWidth="1"/>
    <col min="8194" max="8194" width="22.5546875" customWidth="1"/>
    <col min="8195" max="8203" width="6.77734375" customWidth="1"/>
    <col min="8204" max="8220" width="7.77734375" customWidth="1"/>
    <col min="8221" max="8221" width="8.33203125" customWidth="1"/>
    <col min="8222" max="8222" width="8.5546875" customWidth="1"/>
    <col min="8223" max="8223" width="8" customWidth="1"/>
    <col min="8224" max="8224" width="8.6640625" customWidth="1"/>
    <col min="8449" max="8449" width="13.33203125" customWidth="1"/>
    <col min="8450" max="8450" width="22.5546875" customWidth="1"/>
    <col min="8451" max="8459" width="6.77734375" customWidth="1"/>
    <col min="8460" max="8476" width="7.77734375" customWidth="1"/>
    <col min="8477" max="8477" width="8.33203125" customWidth="1"/>
    <col min="8478" max="8478" width="8.5546875" customWidth="1"/>
    <col min="8479" max="8479" width="8" customWidth="1"/>
    <col min="8480" max="8480" width="8.6640625" customWidth="1"/>
    <col min="8705" max="8705" width="13.33203125" customWidth="1"/>
    <col min="8706" max="8706" width="22.5546875" customWidth="1"/>
    <col min="8707" max="8715" width="6.77734375" customWidth="1"/>
    <col min="8716" max="8732" width="7.77734375" customWidth="1"/>
    <col min="8733" max="8733" width="8.33203125" customWidth="1"/>
    <col min="8734" max="8734" width="8.5546875" customWidth="1"/>
    <col min="8735" max="8735" width="8" customWidth="1"/>
    <col min="8736" max="8736" width="8.6640625" customWidth="1"/>
    <col min="8961" max="8961" width="13.33203125" customWidth="1"/>
    <col min="8962" max="8962" width="22.5546875" customWidth="1"/>
    <col min="8963" max="8971" width="6.77734375" customWidth="1"/>
    <col min="8972" max="8988" width="7.77734375" customWidth="1"/>
    <col min="8989" max="8989" width="8.33203125" customWidth="1"/>
    <col min="8990" max="8990" width="8.5546875" customWidth="1"/>
    <col min="8991" max="8991" width="8" customWidth="1"/>
    <col min="8992" max="8992" width="8.6640625" customWidth="1"/>
    <col min="9217" max="9217" width="13.33203125" customWidth="1"/>
    <col min="9218" max="9218" width="22.5546875" customWidth="1"/>
    <col min="9219" max="9227" width="6.77734375" customWidth="1"/>
    <col min="9228" max="9244" width="7.77734375" customWidth="1"/>
    <col min="9245" max="9245" width="8.33203125" customWidth="1"/>
    <col min="9246" max="9246" width="8.5546875" customWidth="1"/>
    <col min="9247" max="9247" width="8" customWidth="1"/>
    <col min="9248" max="9248" width="8.6640625" customWidth="1"/>
    <col min="9473" max="9473" width="13.33203125" customWidth="1"/>
    <col min="9474" max="9474" width="22.5546875" customWidth="1"/>
    <col min="9475" max="9483" width="6.77734375" customWidth="1"/>
    <col min="9484" max="9500" width="7.77734375" customWidth="1"/>
    <col min="9501" max="9501" width="8.33203125" customWidth="1"/>
    <col min="9502" max="9502" width="8.5546875" customWidth="1"/>
    <col min="9503" max="9503" width="8" customWidth="1"/>
    <col min="9504" max="9504" width="8.6640625" customWidth="1"/>
    <col min="9729" max="9729" width="13.33203125" customWidth="1"/>
    <col min="9730" max="9730" width="22.5546875" customWidth="1"/>
    <col min="9731" max="9739" width="6.77734375" customWidth="1"/>
    <col min="9740" max="9756" width="7.77734375" customWidth="1"/>
    <col min="9757" max="9757" width="8.33203125" customWidth="1"/>
    <col min="9758" max="9758" width="8.5546875" customWidth="1"/>
    <col min="9759" max="9759" width="8" customWidth="1"/>
    <col min="9760" max="9760" width="8.6640625" customWidth="1"/>
    <col min="9985" max="9985" width="13.33203125" customWidth="1"/>
    <col min="9986" max="9986" width="22.5546875" customWidth="1"/>
    <col min="9987" max="9995" width="6.77734375" customWidth="1"/>
    <col min="9996" max="10012" width="7.77734375" customWidth="1"/>
    <col min="10013" max="10013" width="8.33203125" customWidth="1"/>
    <col min="10014" max="10014" width="8.5546875" customWidth="1"/>
    <col min="10015" max="10015" width="8" customWidth="1"/>
    <col min="10016" max="10016" width="8.6640625" customWidth="1"/>
    <col min="10241" max="10241" width="13.33203125" customWidth="1"/>
    <col min="10242" max="10242" width="22.5546875" customWidth="1"/>
    <col min="10243" max="10251" width="6.77734375" customWidth="1"/>
    <col min="10252" max="10268" width="7.77734375" customWidth="1"/>
    <col min="10269" max="10269" width="8.33203125" customWidth="1"/>
    <col min="10270" max="10270" width="8.5546875" customWidth="1"/>
    <col min="10271" max="10271" width="8" customWidth="1"/>
    <col min="10272" max="10272" width="8.6640625" customWidth="1"/>
    <col min="10497" max="10497" width="13.33203125" customWidth="1"/>
    <col min="10498" max="10498" width="22.5546875" customWidth="1"/>
    <col min="10499" max="10507" width="6.77734375" customWidth="1"/>
    <col min="10508" max="10524" width="7.77734375" customWidth="1"/>
    <col min="10525" max="10525" width="8.33203125" customWidth="1"/>
    <col min="10526" max="10526" width="8.5546875" customWidth="1"/>
    <col min="10527" max="10527" width="8" customWidth="1"/>
    <col min="10528" max="10528" width="8.6640625" customWidth="1"/>
    <col min="10753" max="10753" width="13.33203125" customWidth="1"/>
    <col min="10754" max="10754" width="22.5546875" customWidth="1"/>
    <col min="10755" max="10763" width="6.77734375" customWidth="1"/>
    <col min="10764" max="10780" width="7.77734375" customWidth="1"/>
    <col min="10781" max="10781" width="8.33203125" customWidth="1"/>
    <col min="10782" max="10782" width="8.5546875" customWidth="1"/>
    <col min="10783" max="10783" width="8" customWidth="1"/>
    <col min="10784" max="10784" width="8.6640625" customWidth="1"/>
    <col min="11009" max="11009" width="13.33203125" customWidth="1"/>
    <col min="11010" max="11010" width="22.5546875" customWidth="1"/>
    <col min="11011" max="11019" width="6.77734375" customWidth="1"/>
    <col min="11020" max="11036" width="7.77734375" customWidth="1"/>
    <col min="11037" max="11037" width="8.33203125" customWidth="1"/>
    <col min="11038" max="11038" width="8.5546875" customWidth="1"/>
    <col min="11039" max="11039" width="8" customWidth="1"/>
    <col min="11040" max="11040" width="8.6640625" customWidth="1"/>
    <col min="11265" max="11265" width="13.33203125" customWidth="1"/>
    <col min="11266" max="11266" width="22.5546875" customWidth="1"/>
    <col min="11267" max="11275" width="6.77734375" customWidth="1"/>
    <col min="11276" max="11292" width="7.77734375" customWidth="1"/>
    <col min="11293" max="11293" width="8.33203125" customWidth="1"/>
    <col min="11294" max="11294" width="8.5546875" customWidth="1"/>
    <col min="11295" max="11295" width="8" customWidth="1"/>
    <col min="11296" max="11296" width="8.6640625" customWidth="1"/>
    <col min="11521" max="11521" width="13.33203125" customWidth="1"/>
    <col min="11522" max="11522" width="22.5546875" customWidth="1"/>
    <col min="11523" max="11531" width="6.77734375" customWidth="1"/>
    <col min="11532" max="11548" width="7.77734375" customWidth="1"/>
    <col min="11549" max="11549" width="8.33203125" customWidth="1"/>
    <col min="11550" max="11550" width="8.5546875" customWidth="1"/>
    <col min="11551" max="11551" width="8" customWidth="1"/>
    <col min="11552" max="11552" width="8.6640625" customWidth="1"/>
    <col min="11777" max="11777" width="13.33203125" customWidth="1"/>
    <col min="11778" max="11778" width="22.5546875" customWidth="1"/>
    <col min="11779" max="11787" width="6.77734375" customWidth="1"/>
    <col min="11788" max="11804" width="7.77734375" customWidth="1"/>
    <col min="11805" max="11805" width="8.33203125" customWidth="1"/>
    <col min="11806" max="11806" width="8.5546875" customWidth="1"/>
    <col min="11807" max="11807" width="8" customWidth="1"/>
    <col min="11808" max="11808" width="8.6640625" customWidth="1"/>
    <col min="12033" max="12033" width="13.33203125" customWidth="1"/>
    <col min="12034" max="12034" width="22.5546875" customWidth="1"/>
    <col min="12035" max="12043" width="6.77734375" customWidth="1"/>
    <col min="12044" max="12060" width="7.77734375" customWidth="1"/>
    <col min="12061" max="12061" width="8.33203125" customWidth="1"/>
    <col min="12062" max="12062" width="8.5546875" customWidth="1"/>
    <col min="12063" max="12063" width="8" customWidth="1"/>
    <col min="12064" max="12064" width="8.6640625" customWidth="1"/>
    <col min="12289" max="12289" width="13.33203125" customWidth="1"/>
    <col min="12290" max="12290" width="22.5546875" customWidth="1"/>
    <col min="12291" max="12299" width="6.77734375" customWidth="1"/>
    <col min="12300" max="12316" width="7.77734375" customWidth="1"/>
    <col min="12317" max="12317" width="8.33203125" customWidth="1"/>
    <col min="12318" max="12318" width="8.5546875" customWidth="1"/>
    <col min="12319" max="12319" width="8" customWidth="1"/>
    <col min="12320" max="12320" width="8.6640625" customWidth="1"/>
    <col min="12545" max="12545" width="13.33203125" customWidth="1"/>
    <col min="12546" max="12546" width="22.5546875" customWidth="1"/>
    <col min="12547" max="12555" width="6.77734375" customWidth="1"/>
    <col min="12556" max="12572" width="7.77734375" customWidth="1"/>
    <col min="12573" max="12573" width="8.33203125" customWidth="1"/>
    <col min="12574" max="12574" width="8.5546875" customWidth="1"/>
    <col min="12575" max="12575" width="8" customWidth="1"/>
    <col min="12576" max="12576" width="8.6640625" customWidth="1"/>
    <col min="12801" max="12801" width="13.33203125" customWidth="1"/>
    <col min="12802" max="12802" width="22.5546875" customWidth="1"/>
    <col min="12803" max="12811" width="6.77734375" customWidth="1"/>
    <col min="12812" max="12828" width="7.77734375" customWidth="1"/>
    <col min="12829" max="12829" width="8.33203125" customWidth="1"/>
    <col min="12830" max="12830" width="8.5546875" customWidth="1"/>
    <col min="12831" max="12831" width="8" customWidth="1"/>
    <col min="12832" max="12832" width="8.6640625" customWidth="1"/>
    <col min="13057" max="13057" width="13.33203125" customWidth="1"/>
    <col min="13058" max="13058" width="22.5546875" customWidth="1"/>
    <col min="13059" max="13067" width="6.77734375" customWidth="1"/>
    <col min="13068" max="13084" width="7.77734375" customWidth="1"/>
    <col min="13085" max="13085" width="8.33203125" customWidth="1"/>
    <col min="13086" max="13086" width="8.5546875" customWidth="1"/>
    <col min="13087" max="13087" width="8" customWidth="1"/>
    <col min="13088" max="13088" width="8.6640625" customWidth="1"/>
    <col min="13313" max="13313" width="13.33203125" customWidth="1"/>
    <col min="13314" max="13314" width="22.5546875" customWidth="1"/>
    <col min="13315" max="13323" width="6.77734375" customWidth="1"/>
    <col min="13324" max="13340" width="7.77734375" customWidth="1"/>
    <col min="13341" max="13341" width="8.33203125" customWidth="1"/>
    <col min="13342" max="13342" width="8.5546875" customWidth="1"/>
    <col min="13343" max="13343" width="8" customWidth="1"/>
    <col min="13344" max="13344" width="8.6640625" customWidth="1"/>
    <col min="13569" max="13569" width="13.33203125" customWidth="1"/>
    <col min="13570" max="13570" width="22.5546875" customWidth="1"/>
    <col min="13571" max="13579" width="6.77734375" customWidth="1"/>
    <col min="13580" max="13596" width="7.77734375" customWidth="1"/>
    <col min="13597" max="13597" width="8.33203125" customWidth="1"/>
    <col min="13598" max="13598" width="8.5546875" customWidth="1"/>
    <col min="13599" max="13599" width="8" customWidth="1"/>
    <col min="13600" max="13600" width="8.6640625" customWidth="1"/>
    <col min="13825" max="13825" width="13.33203125" customWidth="1"/>
    <col min="13826" max="13826" width="22.5546875" customWidth="1"/>
    <col min="13827" max="13835" width="6.77734375" customWidth="1"/>
    <col min="13836" max="13852" width="7.77734375" customWidth="1"/>
    <col min="13853" max="13853" width="8.33203125" customWidth="1"/>
    <col min="13854" max="13854" width="8.5546875" customWidth="1"/>
    <col min="13855" max="13855" width="8" customWidth="1"/>
    <col min="13856" max="13856" width="8.6640625" customWidth="1"/>
    <col min="14081" max="14081" width="13.33203125" customWidth="1"/>
    <col min="14082" max="14082" width="22.5546875" customWidth="1"/>
    <col min="14083" max="14091" width="6.77734375" customWidth="1"/>
    <col min="14092" max="14108" width="7.77734375" customWidth="1"/>
    <col min="14109" max="14109" width="8.33203125" customWidth="1"/>
    <col min="14110" max="14110" width="8.5546875" customWidth="1"/>
    <col min="14111" max="14111" width="8" customWidth="1"/>
    <col min="14112" max="14112" width="8.6640625" customWidth="1"/>
    <col min="14337" max="14337" width="13.33203125" customWidth="1"/>
    <col min="14338" max="14338" width="22.5546875" customWidth="1"/>
    <col min="14339" max="14347" width="6.77734375" customWidth="1"/>
    <col min="14348" max="14364" width="7.77734375" customWidth="1"/>
    <col min="14365" max="14365" width="8.33203125" customWidth="1"/>
    <col min="14366" max="14366" width="8.5546875" customWidth="1"/>
    <col min="14367" max="14367" width="8" customWidth="1"/>
    <col min="14368" max="14368" width="8.6640625" customWidth="1"/>
    <col min="14593" max="14593" width="13.33203125" customWidth="1"/>
    <col min="14594" max="14594" width="22.5546875" customWidth="1"/>
    <col min="14595" max="14603" width="6.77734375" customWidth="1"/>
    <col min="14604" max="14620" width="7.77734375" customWidth="1"/>
    <col min="14621" max="14621" width="8.33203125" customWidth="1"/>
    <col min="14622" max="14622" width="8.5546875" customWidth="1"/>
    <col min="14623" max="14623" width="8" customWidth="1"/>
    <col min="14624" max="14624" width="8.6640625" customWidth="1"/>
    <col min="14849" max="14849" width="13.33203125" customWidth="1"/>
    <col min="14850" max="14850" width="22.5546875" customWidth="1"/>
    <col min="14851" max="14859" width="6.77734375" customWidth="1"/>
    <col min="14860" max="14876" width="7.77734375" customWidth="1"/>
    <col min="14877" max="14877" width="8.33203125" customWidth="1"/>
    <col min="14878" max="14878" width="8.5546875" customWidth="1"/>
    <col min="14879" max="14879" width="8" customWidth="1"/>
    <col min="14880" max="14880" width="8.6640625" customWidth="1"/>
    <col min="15105" max="15105" width="13.33203125" customWidth="1"/>
    <col min="15106" max="15106" width="22.5546875" customWidth="1"/>
    <col min="15107" max="15115" width="6.77734375" customWidth="1"/>
    <col min="15116" max="15132" width="7.77734375" customWidth="1"/>
    <col min="15133" max="15133" width="8.33203125" customWidth="1"/>
    <col min="15134" max="15134" width="8.5546875" customWidth="1"/>
    <col min="15135" max="15135" width="8" customWidth="1"/>
    <col min="15136" max="15136" width="8.6640625" customWidth="1"/>
    <col min="15361" max="15361" width="13.33203125" customWidth="1"/>
    <col min="15362" max="15362" width="22.5546875" customWidth="1"/>
    <col min="15363" max="15371" width="6.77734375" customWidth="1"/>
    <col min="15372" max="15388" width="7.77734375" customWidth="1"/>
    <col min="15389" max="15389" width="8.33203125" customWidth="1"/>
    <col min="15390" max="15390" width="8.5546875" customWidth="1"/>
    <col min="15391" max="15391" width="8" customWidth="1"/>
    <col min="15392" max="15392" width="8.6640625" customWidth="1"/>
    <col min="15617" max="15617" width="13.33203125" customWidth="1"/>
    <col min="15618" max="15618" width="22.5546875" customWidth="1"/>
    <col min="15619" max="15627" width="6.77734375" customWidth="1"/>
    <col min="15628" max="15644" width="7.77734375" customWidth="1"/>
    <col min="15645" max="15645" width="8.33203125" customWidth="1"/>
    <col min="15646" max="15646" width="8.5546875" customWidth="1"/>
    <col min="15647" max="15647" width="8" customWidth="1"/>
    <col min="15648" max="15648" width="8.6640625" customWidth="1"/>
    <col min="15873" max="15873" width="13.33203125" customWidth="1"/>
    <col min="15874" max="15874" width="22.5546875" customWidth="1"/>
    <col min="15875" max="15883" width="6.77734375" customWidth="1"/>
    <col min="15884" max="15900" width="7.77734375" customWidth="1"/>
    <col min="15901" max="15901" width="8.33203125" customWidth="1"/>
    <col min="15902" max="15902" width="8.5546875" customWidth="1"/>
    <col min="15903" max="15903" width="8" customWidth="1"/>
    <col min="15904" max="15904" width="8.6640625" customWidth="1"/>
    <col min="16129" max="16129" width="13.33203125" customWidth="1"/>
    <col min="16130" max="16130" width="22.5546875" customWidth="1"/>
    <col min="16131" max="16139" width="6.77734375" customWidth="1"/>
    <col min="16140" max="16156" width="7.77734375" customWidth="1"/>
    <col min="16157" max="16157" width="8.33203125" customWidth="1"/>
    <col min="16158" max="16158" width="8.5546875" customWidth="1"/>
    <col min="16159" max="16159" width="8" customWidth="1"/>
    <col min="16160" max="16160" width="8.6640625" customWidth="1"/>
  </cols>
  <sheetData>
    <row r="1" spans="1:36" x14ac:dyDescent="0.2">
      <c r="A1" s="63"/>
      <c r="B1" s="63"/>
      <c r="C1" s="64"/>
      <c r="D1" s="64"/>
      <c r="E1" s="64"/>
      <c r="F1" s="64"/>
      <c r="G1" s="64"/>
      <c r="H1" s="64"/>
      <c r="I1" s="64"/>
      <c r="J1" s="64"/>
      <c r="K1" s="64"/>
      <c r="L1" s="64"/>
      <c r="M1" s="64"/>
      <c r="N1" s="64"/>
      <c r="O1" s="64"/>
      <c r="P1" s="64"/>
      <c r="Q1" s="64"/>
      <c r="R1" s="64"/>
      <c r="S1" s="64"/>
      <c r="T1" s="64"/>
      <c r="U1" s="64"/>
      <c r="V1" s="64"/>
      <c r="W1" s="64"/>
      <c r="X1" s="64"/>
      <c r="Y1" s="64"/>
      <c r="Z1" s="64"/>
      <c r="AA1" s="64"/>
      <c r="AB1" s="64"/>
    </row>
    <row r="2" spans="1:36" ht="18" x14ac:dyDescent="0.25">
      <c r="A2" s="65" t="s">
        <v>44</v>
      </c>
      <c r="B2" s="66"/>
      <c r="C2" s="67"/>
      <c r="D2" s="67"/>
      <c r="E2" s="67"/>
      <c r="F2" s="67"/>
      <c r="G2" s="67"/>
      <c r="H2" s="68"/>
      <c r="I2" s="67"/>
      <c r="J2" s="67"/>
      <c r="K2" s="67"/>
      <c r="L2" s="67"/>
      <c r="M2" s="67"/>
      <c r="N2" s="67"/>
      <c r="O2" s="67"/>
      <c r="P2" s="67"/>
      <c r="Q2" s="67"/>
      <c r="R2" s="67"/>
      <c r="S2" s="67"/>
      <c r="T2" s="67"/>
      <c r="U2" s="67"/>
      <c r="V2" s="67"/>
      <c r="W2" s="67"/>
      <c r="X2" s="67"/>
      <c r="Y2" s="67"/>
      <c r="Z2" s="67"/>
      <c r="AA2" s="67"/>
      <c r="AB2" s="67"/>
    </row>
    <row r="3" spans="1:36" ht="18" x14ac:dyDescent="0.25">
      <c r="A3" s="741" t="str">
        <f>'TITLE PAGE'!D9</f>
        <v>Yorkshire Water</v>
      </c>
      <c r="B3" s="66"/>
      <c r="C3" s="740"/>
      <c r="D3" s="67"/>
      <c r="E3" s="67"/>
      <c r="F3" s="67"/>
      <c r="G3" s="67"/>
      <c r="H3" s="68"/>
      <c r="I3" s="67"/>
      <c r="J3" s="67"/>
      <c r="K3" s="67"/>
      <c r="L3" s="67"/>
      <c r="M3" s="67"/>
      <c r="N3" s="67"/>
      <c r="O3" s="67"/>
      <c r="P3" s="67"/>
      <c r="Q3" s="67"/>
      <c r="R3" s="67"/>
      <c r="S3" s="67"/>
      <c r="T3" s="67"/>
      <c r="U3" s="67"/>
      <c r="V3" s="67"/>
      <c r="W3" s="67"/>
      <c r="X3" s="67"/>
      <c r="Y3" s="67"/>
      <c r="Z3" s="67"/>
      <c r="AA3" s="67"/>
      <c r="AB3" s="67"/>
    </row>
    <row r="4" spans="1:36" ht="18" x14ac:dyDescent="0.25">
      <c r="A4" s="741" t="str">
        <f>'TITLE PAGE'!D10</f>
        <v>East SWZ</v>
      </c>
      <c r="B4" s="66"/>
      <c r="C4" s="740"/>
      <c r="D4" s="67"/>
      <c r="E4" s="67"/>
      <c r="F4" s="67"/>
      <c r="G4" s="67"/>
      <c r="H4" s="68"/>
      <c r="I4" s="67"/>
      <c r="J4" s="67"/>
      <c r="K4" s="67"/>
      <c r="L4" s="67"/>
      <c r="M4" s="67"/>
      <c r="N4" s="67"/>
      <c r="O4" s="67"/>
      <c r="P4" s="67"/>
      <c r="Q4" s="67"/>
      <c r="R4" s="67"/>
      <c r="S4" s="67"/>
      <c r="T4" s="67"/>
      <c r="U4" s="67"/>
      <c r="V4" s="67"/>
      <c r="W4" s="67"/>
      <c r="X4" s="67"/>
      <c r="Y4" s="67"/>
      <c r="Z4" s="67"/>
      <c r="AA4" s="67"/>
      <c r="AB4" s="67"/>
    </row>
    <row r="5" spans="1:36" ht="25.5" x14ac:dyDescent="0.2">
      <c r="A5" s="69" t="s">
        <v>45</v>
      </c>
      <c r="B5" s="70" t="s">
        <v>46</v>
      </c>
      <c r="C5" s="71" t="s">
        <v>47</v>
      </c>
      <c r="D5" s="72"/>
      <c r="E5" s="72" t="s">
        <v>48</v>
      </c>
      <c r="F5" s="72" t="s">
        <v>49</v>
      </c>
      <c r="G5" s="72" t="s">
        <v>50</v>
      </c>
      <c r="H5" s="73" t="s">
        <v>51</v>
      </c>
      <c r="I5" s="73" t="s">
        <v>52</v>
      </c>
      <c r="J5" s="73" t="s">
        <v>53</v>
      </c>
      <c r="K5" s="73" t="s">
        <v>54</v>
      </c>
      <c r="L5" s="73" t="s">
        <v>55</v>
      </c>
      <c r="M5" s="73" t="s">
        <v>56</v>
      </c>
      <c r="N5" s="73" t="s">
        <v>57</v>
      </c>
      <c r="O5" s="73" t="s">
        <v>58</v>
      </c>
      <c r="P5" s="73" t="s">
        <v>59</v>
      </c>
      <c r="Q5" s="73" t="s">
        <v>60</v>
      </c>
      <c r="R5" s="73" t="s">
        <v>61</v>
      </c>
      <c r="S5" s="73" t="s">
        <v>62</v>
      </c>
      <c r="T5" s="73" t="s">
        <v>63</v>
      </c>
      <c r="U5" s="73" t="s">
        <v>64</v>
      </c>
      <c r="V5" s="73" t="s">
        <v>65</v>
      </c>
      <c r="W5" s="73" t="s">
        <v>66</v>
      </c>
      <c r="X5" s="73" t="s">
        <v>67</v>
      </c>
      <c r="Y5" s="73" t="s">
        <v>68</v>
      </c>
      <c r="Z5" s="73" t="s">
        <v>69</v>
      </c>
      <c r="AA5" s="73" t="s">
        <v>70</v>
      </c>
      <c r="AB5" s="73" t="s">
        <v>71</v>
      </c>
      <c r="AC5" s="73" t="s">
        <v>103</v>
      </c>
      <c r="AD5" s="73" t="s">
        <v>104</v>
      </c>
      <c r="AE5" s="73" t="s">
        <v>105</v>
      </c>
      <c r="AF5" s="73" t="s">
        <v>106</v>
      </c>
      <c r="AG5" s="392"/>
      <c r="AH5" s="392"/>
      <c r="AI5" s="392"/>
      <c r="AJ5" s="392"/>
    </row>
    <row r="6" spans="1:36" x14ac:dyDescent="0.2">
      <c r="A6" s="74"/>
      <c r="B6" s="75" t="s">
        <v>72</v>
      </c>
      <c r="C6" s="69"/>
      <c r="D6" s="76"/>
      <c r="E6" s="76"/>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392"/>
      <c r="AH6" s="392"/>
      <c r="AI6" s="392"/>
      <c r="AJ6" s="392"/>
    </row>
    <row r="7" spans="1:36" x14ac:dyDescent="0.2">
      <c r="A7" s="78" t="s">
        <v>73</v>
      </c>
      <c r="B7" s="79" t="s">
        <v>74</v>
      </c>
      <c r="C7" s="78" t="s">
        <v>75</v>
      </c>
      <c r="D7" s="80">
        <f>'4. BL SDB'!H5</f>
        <v>12.16</v>
      </c>
      <c r="E7" s="80">
        <f>'4. BL SDB'!I5</f>
        <v>12.16</v>
      </c>
      <c r="F7" s="80">
        <f>'4. BL SDB'!J5</f>
        <v>12.16</v>
      </c>
      <c r="G7" s="80">
        <f>'4. BL SDB'!K5</f>
        <v>12.16</v>
      </c>
      <c r="H7" s="80">
        <f>'4. BL SDB'!L5</f>
        <v>12.16</v>
      </c>
      <c r="I7" s="80">
        <f>'4. BL SDB'!M5</f>
        <v>12.16</v>
      </c>
      <c r="J7" s="80">
        <f>'4. BL SDB'!N5</f>
        <v>12.16</v>
      </c>
      <c r="K7" s="80">
        <f>'4. BL SDB'!O5</f>
        <v>12.16</v>
      </c>
      <c r="L7" s="80">
        <f>'4. BL SDB'!P5</f>
        <v>12.16</v>
      </c>
      <c r="M7" s="80">
        <f>'4. BL SDB'!Q5</f>
        <v>12.16</v>
      </c>
      <c r="N7" s="80">
        <f>'4. BL SDB'!R5</f>
        <v>12.16</v>
      </c>
      <c r="O7" s="80">
        <f>'4. BL SDB'!S5</f>
        <v>12.16</v>
      </c>
      <c r="P7" s="80">
        <f>'4. BL SDB'!T5</f>
        <v>12.16</v>
      </c>
      <c r="Q7" s="80">
        <f>'4. BL SDB'!U5</f>
        <v>12.16</v>
      </c>
      <c r="R7" s="80">
        <f>'4. BL SDB'!V5</f>
        <v>12.16</v>
      </c>
      <c r="S7" s="80">
        <f>'4. BL SDB'!W5</f>
        <v>12.16</v>
      </c>
      <c r="T7" s="80">
        <f>'4. BL SDB'!X5</f>
        <v>12.16</v>
      </c>
      <c r="U7" s="80">
        <f>'4. BL SDB'!Y5</f>
        <v>12.16</v>
      </c>
      <c r="V7" s="80">
        <f>'4. BL SDB'!Z5</f>
        <v>12.16</v>
      </c>
      <c r="W7" s="80">
        <f>'4. BL SDB'!AA5</f>
        <v>12.16</v>
      </c>
      <c r="X7" s="80">
        <f>'4. BL SDB'!AB5</f>
        <v>12.16</v>
      </c>
      <c r="Y7" s="80">
        <f>'4. BL SDB'!AC5</f>
        <v>12.16</v>
      </c>
      <c r="Z7" s="80">
        <f>'4. BL SDB'!AD5</f>
        <v>12.16</v>
      </c>
      <c r="AA7" s="80">
        <f>'4. BL SDB'!AE5</f>
        <v>12.16</v>
      </c>
      <c r="AB7" s="80">
        <f>'4. BL SDB'!AF5</f>
        <v>12.16</v>
      </c>
      <c r="AC7" s="80">
        <f>'4. BL SDB'!AG5</f>
        <v>12.16</v>
      </c>
      <c r="AD7" s="80">
        <f>'4. BL SDB'!AH5</f>
        <v>12.16</v>
      </c>
      <c r="AE7" s="80">
        <f>'4. BL SDB'!AI5</f>
        <v>12.16</v>
      </c>
      <c r="AF7" s="80">
        <f>'4. BL SDB'!AJ5</f>
        <v>12.16</v>
      </c>
      <c r="AG7" s="392"/>
      <c r="AH7" s="392"/>
      <c r="AI7" s="392"/>
      <c r="AJ7" s="392"/>
    </row>
    <row r="8" spans="1:36" x14ac:dyDescent="0.2">
      <c r="A8" s="78" t="s">
        <v>76</v>
      </c>
      <c r="B8" s="79" t="s">
        <v>74</v>
      </c>
      <c r="C8" s="78" t="s">
        <v>75</v>
      </c>
      <c r="D8" s="80">
        <f>'9. FP SDB'!H5</f>
        <v>12.16</v>
      </c>
      <c r="E8" s="80">
        <f>'9. FP SDB'!I5</f>
        <v>12.16</v>
      </c>
      <c r="F8" s="80">
        <f>'9. FP SDB'!J5</f>
        <v>12.16</v>
      </c>
      <c r="G8" s="80">
        <f>'9. FP SDB'!K5</f>
        <v>12.16</v>
      </c>
      <c r="H8" s="80">
        <f>'9. FP SDB'!L5</f>
        <v>12.16</v>
      </c>
      <c r="I8" s="80">
        <f>'9. FP SDB'!M5</f>
        <v>12.16</v>
      </c>
      <c r="J8" s="80">
        <f>'9. FP SDB'!N5</f>
        <v>12.16</v>
      </c>
      <c r="K8" s="80">
        <f>'9. FP SDB'!O5</f>
        <v>12.16</v>
      </c>
      <c r="L8" s="80">
        <f>'9. FP SDB'!P5</f>
        <v>12.16</v>
      </c>
      <c r="M8" s="80">
        <f>'9. FP SDB'!Q5</f>
        <v>12.16</v>
      </c>
      <c r="N8" s="80">
        <f>'9. FP SDB'!R5</f>
        <v>12.16</v>
      </c>
      <c r="O8" s="80">
        <f>'9. FP SDB'!S5</f>
        <v>12.16</v>
      </c>
      <c r="P8" s="80">
        <f>'9. FP SDB'!T5</f>
        <v>12.16</v>
      </c>
      <c r="Q8" s="80">
        <f>'9. FP SDB'!U5</f>
        <v>12.16</v>
      </c>
      <c r="R8" s="80">
        <f>'9. FP SDB'!V5</f>
        <v>12.16</v>
      </c>
      <c r="S8" s="80">
        <f>'9. FP SDB'!W5</f>
        <v>12.16</v>
      </c>
      <c r="T8" s="80">
        <f>'9. FP SDB'!X5</f>
        <v>12.16</v>
      </c>
      <c r="U8" s="80">
        <f>'9. FP SDB'!Y5</f>
        <v>12.16</v>
      </c>
      <c r="V8" s="80">
        <f>'9. FP SDB'!Z5</f>
        <v>12.16</v>
      </c>
      <c r="W8" s="80">
        <f>'9. FP SDB'!AA5</f>
        <v>12.16</v>
      </c>
      <c r="X8" s="80">
        <f>'9. FP SDB'!AB5</f>
        <v>12.16</v>
      </c>
      <c r="Y8" s="80">
        <f>'9. FP SDB'!AC5</f>
        <v>12.16</v>
      </c>
      <c r="Z8" s="80">
        <f>'9. FP SDB'!AD5</f>
        <v>12.16</v>
      </c>
      <c r="AA8" s="80">
        <f>'9. FP SDB'!AE5</f>
        <v>12.16</v>
      </c>
      <c r="AB8" s="80">
        <f>'9. FP SDB'!AF5</f>
        <v>12.16</v>
      </c>
      <c r="AC8" s="80">
        <f>'9. FP SDB'!AG5</f>
        <v>12.16</v>
      </c>
      <c r="AD8" s="80">
        <f>'9. FP SDB'!AH5</f>
        <v>12.16</v>
      </c>
      <c r="AE8" s="80">
        <f>'9. FP SDB'!AI5</f>
        <v>12.16</v>
      </c>
      <c r="AF8" s="80">
        <f>'9. FP SDB'!AJ5</f>
        <v>12.16</v>
      </c>
      <c r="AG8" s="392"/>
      <c r="AH8" s="392"/>
      <c r="AI8" s="392"/>
      <c r="AJ8" s="392"/>
    </row>
    <row r="9" spans="1:36" x14ac:dyDescent="0.2">
      <c r="A9" s="69"/>
      <c r="B9" s="75" t="s">
        <v>77</v>
      </c>
      <c r="C9" s="69"/>
      <c r="D9" s="80">
        <f>'9. FP SDB'!H6</f>
        <v>0.06</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392"/>
      <c r="AH9" s="392"/>
      <c r="AI9" s="392"/>
      <c r="AJ9" s="392"/>
    </row>
    <row r="10" spans="1:36" x14ac:dyDescent="0.2">
      <c r="A10" s="78" t="s">
        <v>78</v>
      </c>
      <c r="B10" s="79" t="s">
        <v>79</v>
      </c>
      <c r="C10" s="78" t="s">
        <v>75</v>
      </c>
      <c r="D10" s="80">
        <f>'3. BL Demand'!H10</f>
        <v>2.3199999999999998</v>
      </c>
      <c r="E10" s="80">
        <f>'3. BL Demand'!I10</f>
        <v>2.15</v>
      </c>
      <c r="F10" s="80">
        <f>'3. BL Demand'!J10</f>
        <v>2.08</v>
      </c>
      <c r="G10" s="80">
        <f>'3. BL Demand'!K10</f>
        <v>1.9999999999999998</v>
      </c>
      <c r="H10" s="80">
        <f>'3. BL Demand'!L10</f>
        <v>1.9300000000000002</v>
      </c>
      <c r="I10" s="80">
        <f>'3. BL Demand'!M10</f>
        <v>1.86</v>
      </c>
      <c r="J10" s="80">
        <f>'3. BL Demand'!N10</f>
        <v>1.79</v>
      </c>
      <c r="K10" s="80">
        <f>'3. BL Demand'!O10</f>
        <v>1.73</v>
      </c>
      <c r="L10" s="80">
        <f>'3. BL Demand'!P10</f>
        <v>1.67</v>
      </c>
      <c r="M10" s="80">
        <f>'3. BL Demand'!Q10</f>
        <v>1.62</v>
      </c>
      <c r="N10" s="80">
        <f>'3. BL Demand'!R10</f>
        <v>1.56</v>
      </c>
      <c r="O10" s="80">
        <f>'3. BL Demand'!S10</f>
        <v>1.52</v>
      </c>
      <c r="P10" s="80">
        <f>'3. BL Demand'!T10</f>
        <v>1.49</v>
      </c>
      <c r="Q10" s="80">
        <f>'3. BL Demand'!U10</f>
        <v>1.44</v>
      </c>
      <c r="R10" s="80">
        <f>'3. BL Demand'!V10</f>
        <v>1.4200000000000002</v>
      </c>
      <c r="S10" s="80">
        <f>'3. BL Demand'!W10</f>
        <v>1.3800000000000001</v>
      </c>
      <c r="T10" s="80">
        <f>'3. BL Demand'!X10</f>
        <v>1.34</v>
      </c>
      <c r="U10" s="80">
        <f>'3. BL Demand'!Y10</f>
        <v>1.31</v>
      </c>
      <c r="V10" s="80">
        <f>'3. BL Demand'!Z10</f>
        <v>1.28</v>
      </c>
      <c r="W10" s="80">
        <f>'3. BL Demand'!AA10</f>
        <v>1.25</v>
      </c>
      <c r="X10" s="80">
        <f>'3. BL Demand'!AB10</f>
        <v>1.2100000000000002</v>
      </c>
      <c r="Y10" s="80">
        <f>'3. BL Demand'!AC10</f>
        <v>1.1900000000000002</v>
      </c>
      <c r="Z10" s="80">
        <f>'3. BL Demand'!AD10</f>
        <v>1.1500000000000001</v>
      </c>
      <c r="AA10" s="80">
        <f>'3. BL Demand'!AE10</f>
        <v>1.1299999999999999</v>
      </c>
      <c r="AB10" s="80">
        <f>'3. BL Demand'!AF10</f>
        <v>1.1000000000000001</v>
      </c>
      <c r="AC10" s="80">
        <f>'3. BL Demand'!AG10</f>
        <v>1.0699999999999998</v>
      </c>
      <c r="AD10" s="80">
        <f>'3. BL Demand'!AH10</f>
        <v>1.06</v>
      </c>
      <c r="AE10" s="80">
        <f>'3. BL Demand'!AI10</f>
        <v>1.0299999999999998</v>
      </c>
      <c r="AF10" s="80">
        <f>'3. BL Demand'!AJ10</f>
        <v>1.0099999999999998</v>
      </c>
      <c r="AG10" s="392"/>
      <c r="AH10" s="392"/>
      <c r="AI10" s="392"/>
      <c r="AJ10" s="392"/>
    </row>
    <row r="11" spans="1:36" x14ac:dyDescent="0.2">
      <c r="A11" s="78" t="s">
        <v>80</v>
      </c>
      <c r="B11" s="79" t="s">
        <v>79</v>
      </c>
      <c r="C11" s="78" t="s">
        <v>75</v>
      </c>
      <c r="D11" s="80">
        <f>'8. FP Demand'!H10</f>
        <v>2.3200000000000003</v>
      </c>
      <c r="E11" s="80">
        <f>'8. FP Demand'!I10</f>
        <v>2.15</v>
      </c>
      <c r="F11" s="80">
        <f>'8. FP Demand'!J10</f>
        <v>2.08</v>
      </c>
      <c r="G11" s="80">
        <f>'8. FP Demand'!K10</f>
        <v>1.9999999999999998</v>
      </c>
      <c r="H11" s="80">
        <f>'8. FP Demand'!L10</f>
        <v>1.9300000000000002</v>
      </c>
      <c r="I11" s="80">
        <f>'8. FP Demand'!M10</f>
        <v>1.86</v>
      </c>
      <c r="J11" s="80">
        <f>'8. FP Demand'!N10</f>
        <v>1.79</v>
      </c>
      <c r="K11" s="80">
        <f>'8. FP Demand'!O10</f>
        <v>1.73</v>
      </c>
      <c r="L11" s="80">
        <f>'8. FP Demand'!P10</f>
        <v>1.67</v>
      </c>
      <c r="M11" s="80">
        <f>'8. FP Demand'!Q10</f>
        <v>1.62</v>
      </c>
      <c r="N11" s="80">
        <f>'8. FP Demand'!R10</f>
        <v>1.56</v>
      </c>
      <c r="O11" s="80">
        <f>'8. FP Demand'!S10</f>
        <v>1.52</v>
      </c>
      <c r="P11" s="80">
        <f>'8. FP Demand'!T10</f>
        <v>1.49</v>
      </c>
      <c r="Q11" s="80">
        <f>'8. FP Demand'!U10</f>
        <v>1.44</v>
      </c>
      <c r="R11" s="80">
        <f>'8. FP Demand'!V10</f>
        <v>1.4200000000000002</v>
      </c>
      <c r="S11" s="80">
        <f>'8. FP Demand'!W10</f>
        <v>1.3800000000000001</v>
      </c>
      <c r="T11" s="80">
        <f>'8. FP Demand'!X10</f>
        <v>1.34</v>
      </c>
      <c r="U11" s="80">
        <f>'8. FP Demand'!Y10</f>
        <v>1.31</v>
      </c>
      <c r="V11" s="80">
        <f>'8. FP Demand'!Z10</f>
        <v>1.28</v>
      </c>
      <c r="W11" s="80">
        <f>'8. FP Demand'!AA10</f>
        <v>1.25</v>
      </c>
      <c r="X11" s="80">
        <f>'8. FP Demand'!AB10</f>
        <v>1.2100000000000002</v>
      </c>
      <c r="Y11" s="80">
        <f>'8. FP Demand'!AC10</f>
        <v>1.1900000000000002</v>
      </c>
      <c r="Z11" s="80">
        <f>'8. FP Demand'!AD10</f>
        <v>1.1500000000000001</v>
      </c>
      <c r="AA11" s="80">
        <f>'8. FP Demand'!AE10</f>
        <v>1.1299999999999999</v>
      </c>
      <c r="AB11" s="80">
        <f>'8. FP Demand'!AF10</f>
        <v>1.1000000000000001</v>
      </c>
      <c r="AC11" s="80">
        <f>'8. FP Demand'!AG10</f>
        <v>1.0699999999999998</v>
      </c>
      <c r="AD11" s="80">
        <f>'8. FP Demand'!AH10</f>
        <v>1.06</v>
      </c>
      <c r="AE11" s="80">
        <f>'8. FP Demand'!AI10</f>
        <v>1.0299999999999998</v>
      </c>
      <c r="AF11" s="80">
        <f>'8. FP Demand'!AJ10</f>
        <v>1.0099999999999998</v>
      </c>
      <c r="AG11" s="392"/>
      <c r="AH11" s="392"/>
      <c r="AI11" s="392"/>
      <c r="AJ11" s="392"/>
    </row>
    <row r="12" spans="1:36" x14ac:dyDescent="0.2">
      <c r="A12" s="78" t="s">
        <v>81</v>
      </c>
      <c r="B12" s="79" t="s">
        <v>82</v>
      </c>
      <c r="C12" s="78" t="s">
        <v>75</v>
      </c>
      <c r="D12" s="80">
        <f>'3. BL Demand'!H9</f>
        <v>1.1499999999999999</v>
      </c>
      <c r="E12" s="80">
        <f>'3. BL Demand'!I9</f>
        <v>1.25</v>
      </c>
      <c r="F12" s="80">
        <f>'3. BL Demand'!J9</f>
        <v>1.31</v>
      </c>
      <c r="G12" s="80">
        <f>'3. BL Demand'!K9</f>
        <v>1.35</v>
      </c>
      <c r="H12" s="80">
        <f>'3. BL Demand'!L9</f>
        <v>1.4100000000000001</v>
      </c>
      <c r="I12" s="80">
        <f>'3. BL Demand'!M9</f>
        <v>1.46</v>
      </c>
      <c r="J12" s="80">
        <f>'3. BL Demand'!N9</f>
        <v>1.51</v>
      </c>
      <c r="K12" s="80">
        <f>'3. BL Demand'!O9</f>
        <v>1.55</v>
      </c>
      <c r="L12" s="80">
        <f>'3. BL Demand'!P9</f>
        <v>1.59</v>
      </c>
      <c r="M12" s="80">
        <f>'3. BL Demand'!Q9</f>
        <v>1.6400000000000001</v>
      </c>
      <c r="N12" s="80">
        <f>'3. BL Demand'!R9</f>
        <v>1.6700000000000002</v>
      </c>
      <c r="O12" s="80">
        <f>'3. BL Demand'!S9</f>
        <v>1.71</v>
      </c>
      <c r="P12" s="80">
        <f>'3. BL Demand'!T9</f>
        <v>1.75</v>
      </c>
      <c r="Q12" s="80">
        <f>'3. BL Demand'!U9</f>
        <v>1.78</v>
      </c>
      <c r="R12" s="80">
        <f>'3. BL Demand'!V9</f>
        <v>1.81</v>
      </c>
      <c r="S12" s="80">
        <f>'3. BL Demand'!W9</f>
        <v>1.8399999999999999</v>
      </c>
      <c r="T12" s="80">
        <f>'3. BL Demand'!X9</f>
        <v>1.86</v>
      </c>
      <c r="U12" s="80">
        <f>'3. BL Demand'!Y9</f>
        <v>1.89</v>
      </c>
      <c r="V12" s="80">
        <f>'3. BL Demand'!Z9</f>
        <v>1.93</v>
      </c>
      <c r="W12" s="80">
        <f>'3. BL Demand'!AA9</f>
        <v>1.9500000000000002</v>
      </c>
      <c r="X12" s="80">
        <f>'3. BL Demand'!AB9</f>
        <v>1.98</v>
      </c>
      <c r="Y12" s="80">
        <f>'3. BL Demand'!AC9</f>
        <v>2.0100000000000002</v>
      </c>
      <c r="Z12" s="80">
        <f>'3. BL Demand'!AD9</f>
        <v>2.0499999999999998</v>
      </c>
      <c r="AA12" s="80">
        <f>'3. BL Demand'!AE9</f>
        <v>2.0700000000000003</v>
      </c>
      <c r="AB12" s="80">
        <f>'3. BL Demand'!AF9</f>
        <v>2.0999999999999996</v>
      </c>
      <c r="AC12" s="80">
        <f>'3. BL Demand'!AG9</f>
        <v>2.12</v>
      </c>
      <c r="AD12" s="80">
        <f>'3. BL Demand'!AH9</f>
        <v>2.14</v>
      </c>
      <c r="AE12" s="80">
        <f>'3. BL Demand'!AI9</f>
        <v>2.17</v>
      </c>
      <c r="AF12" s="80">
        <f>'3. BL Demand'!AJ9</f>
        <v>2.19</v>
      </c>
      <c r="AG12" s="392"/>
      <c r="AH12" s="392"/>
      <c r="AI12" s="392"/>
      <c r="AJ12" s="392"/>
    </row>
    <row r="13" spans="1:36" x14ac:dyDescent="0.2">
      <c r="A13" s="78" t="s">
        <v>83</v>
      </c>
      <c r="B13" s="79" t="s">
        <v>82</v>
      </c>
      <c r="C13" s="78" t="s">
        <v>75</v>
      </c>
      <c r="D13" s="80">
        <f>'8. FP Demand'!H9</f>
        <v>1.1499999999999999</v>
      </c>
      <c r="E13" s="80">
        <f>'8. FP Demand'!I9</f>
        <v>1.25</v>
      </c>
      <c r="F13" s="80">
        <f>'8. FP Demand'!J9</f>
        <v>1.31</v>
      </c>
      <c r="G13" s="80">
        <f>'8. FP Demand'!K9</f>
        <v>1.35</v>
      </c>
      <c r="H13" s="80">
        <f>'8. FP Demand'!L9</f>
        <v>1.4100000000000001</v>
      </c>
      <c r="I13" s="80">
        <f>'8. FP Demand'!M9</f>
        <v>1.46</v>
      </c>
      <c r="J13" s="80">
        <f>'8. FP Demand'!N9</f>
        <v>1.51</v>
      </c>
      <c r="K13" s="80">
        <f>'8. FP Demand'!O9</f>
        <v>1.55</v>
      </c>
      <c r="L13" s="80">
        <f>'8. FP Demand'!P9</f>
        <v>1.59</v>
      </c>
      <c r="M13" s="80">
        <f>'8. FP Demand'!Q9</f>
        <v>1.6400000000000001</v>
      </c>
      <c r="N13" s="80">
        <f>'8. FP Demand'!R9</f>
        <v>1.6700000000000002</v>
      </c>
      <c r="O13" s="80">
        <f>'8. FP Demand'!S9</f>
        <v>1.71</v>
      </c>
      <c r="P13" s="80">
        <f>'8. FP Demand'!T9</f>
        <v>1.75</v>
      </c>
      <c r="Q13" s="80">
        <f>'8. FP Demand'!U9</f>
        <v>1.78</v>
      </c>
      <c r="R13" s="80">
        <f>'8. FP Demand'!V9</f>
        <v>1.81</v>
      </c>
      <c r="S13" s="80">
        <f>'8. FP Demand'!W9</f>
        <v>1.8399999999999999</v>
      </c>
      <c r="T13" s="80">
        <f>'8. FP Demand'!X9</f>
        <v>1.86</v>
      </c>
      <c r="U13" s="80">
        <f>'8. FP Demand'!Y9</f>
        <v>1.89</v>
      </c>
      <c r="V13" s="80">
        <f>'8. FP Demand'!Z9</f>
        <v>1.93</v>
      </c>
      <c r="W13" s="80">
        <f>'8. FP Demand'!AA9</f>
        <v>1.9500000000000002</v>
      </c>
      <c r="X13" s="80">
        <f>'8. FP Demand'!AB9</f>
        <v>1.98</v>
      </c>
      <c r="Y13" s="80">
        <f>'8. FP Demand'!AC9</f>
        <v>2.0100000000000002</v>
      </c>
      <c r="Z13" s="80">
        <f>'8. FP Demand'!AD9</f>
        <v>2.0499999999999998</v>
      </c>
      <c r="AA13" s="80">
        <f>'8. FP Demand'!AE9</f>
        <v>2.0700000000000003</v>
      </c>
      <c r="AB13" s="80">
        <f>'8. FP Demand'!AF9</f>
        <v>2.0999999999999996</v>
      </c>
      <c r="AC13" s="80">
        <f>'8. FP Demand'!AG9</f>
        <v>2.12</v>
      </c>
      <c r="AD13" s="80">
        <f>'8. FP Demand'!AH9</f>
        <v>2.14</v>
      </c>
      <c r="AE13" s="80">
        <f>'8. FP Demand'!AI9</f>
        <v>2.17</v>
      </c>
      <c r="AF13" s="80">
        <f>'8. FP Demand'!AJ9</f>
        <v>2.19</v>
      </c>
    </row>
    <row r="14" spans="1:36" x14ac:dyDescent="0.2">
      <c r="A14" s="78" t="s">
        <v>84</v>
      </c>
      <c r="B14" s="79" t="s">
        <v>85</v>
      </c>
      <c r="C14" s="78" t="s">
        <v>75</v>
      </c>
      <c r="D14" s="80">
        <f>'3. BL Demand'!H7+'3. BL Demand'!H8</f>
        <v>1.5</v>
      </c>
      <c r="E14" s="80">
        <f>'3. BL Demand'!I7+'3. BL Demand'!I8</f>
        <v>1.49</v>
      </c>
      <c r="F14" s="80">
        <f>'3. BL Demand'!J7+'3. BL Demand'!J8</f>
        <v>1.49</v>
      </c>
      <c r="G14" s="80">
        <f>'3. BL Demand'!K7+'3. BL Demand'!K8</f>
        <v>1.48</v>
      </c>
      <c r="H14" s="80">
        <f>'3. BL Demand'!L7+'3. BL Demand'!L8</f>
        <v>1.48</v>
      </c>
      <c r="I14" s="80">
        <f>'3. BL Demand'!M7+'3. BL Demand'!M8</f>
        <v>1.47</v>
      </c>
      <c r="J14" s="80">
        <f>'3. BL Demand'!N7+'3. BL Demand'!N8</f>
        <v>1.47</v>
      </c>
      <c r="K14" s="80">
        <f>'3. BL Demand'!O7+'3. BL Demand'!O8</f>
        <v>1.46</v>
      </c>
      <c r="L14" s="80">
        <f>'3. BL Demand'!P7+'3. BL Demand'!P8</f>
        <v>1.46</v>
      </c>
      <c r="M14" s="80">
        <f>'3. BL Demand'!Q7+'3. BL Demand'!Q8</f>
        <v>1.46</v>
      </c>
      <c r="N14" s="80">
        <f>'3. BL Demand'!R7+'3. BL Demand'!R8</f>
        <v>1.45</v>
      </c>
      <c r="O14" s="80">
        <f>'3. BL Demand'!S7+'3. BL Demand'!S8</f>
        <v>1.45</v>
      </c>
      <c r="P14" s="80">
        <f>'3. BL Demand'!T7+'3. BL Demand'!T8</f>
        <v>1.44</v>
      </c>
      <c r="Q14" s="80">
        <f>'3. BL Demand'!U7+'3. BL Demand'!U8</f>
        <v>1.44</v>
      </c>
      <c r="R14" s="80">
        <f>'3. BL Demand'!V7+'3. BL Demand'!V8</f>
        <v>1.44</v>
      </c>
      <c r="S14" s="80">
        <f>'3. BL Demand'!W7+'3. BL Demand'!W8</f>
        <v>1.43</v>
      </c>
      <c r="T14" s="80">
        <f>'3. BL Demand'!X7+'3. BL Demand'!X8</f>
        <v>1.43</v>
      </c>
      <c r="U14" s="80">
        <f>'3. BL Demand'!Y7+'3. BL Demand'!Y8</f>
        <v>1.43</v>
      </c>
      <c r="V14" s="80">
        <f>'3. BL Demand'!Z7+'3. BL Demand'!Z8</f>
        <v>1.42</v>
      </c>
      <c r="W14" s="80">
        <f>'3. BL Demand'!AA7+'3. BL Demand'!AA8</f>
        <v>1.42</v>
      </c>
      <c r="X14" s="80">
        <f>'3. BL Demand'!AB7+'3. BL Demand'!AB8</f>
        <v>1.42</v>
      </c>
      <c r="Y14" s="80">
        <f>'3. BL Demand'!AC7+'3. BL Demand'!AC8</f>
        <v>1.42</v>
      </c>
      <c r="Z14" s="80">
        <f>'3. BL Demand'!AD7+'3. BL Demand'!AD8</f>
        <v>1.41</v>
      </c>
      <c r="AA14" s="80">
        <f>'3. BL Demand'!AE7+'3. BL Demand'!AE8</f>
        <v>1.41</v>
      </c>
      <c r="AB14" s="80">
        <f>'3. BL Demand'!AF7+'3. BL Demand'!AF8</f>
        <v>1.41</v>
      </c>
      <c r="AC14" s="80">
        <f>'3. BL Demand'!AG7+'3. BL Demand'!AG8</f>
        <v>1.4</v>
      </c>
      <c r="AD14" s="80">
        <f>'3. BL Demand'!AH7+'3. BL Demand'!AH8</f>
        <v>1.4</v>
      </c>
      <c r="AE14" s="80">
        <f>'3. BL Demand'!AI7+'3. BL Demand'!AI8</f>
        <v>1.4</v>
      </c>
      <c r="AF14" s="80">
        <f>'3. BL Demand'!AJ7+'3. BL Demand'!AJ8</f>
        <v>1.4</v>
      </c>
    </row>
    <row r="15" spans="1:36" x14ac:dyDescent="0.2">
      <c r="A15" s="78" t="s">
        <v>86</v>
      </c>
      <c r="B15" s="79" t="s">
        <v>85</v>
      </c>
      <c r="C15" s="78" t="s">
        <v>75</v>
      </c>
      <c r="D15" s="80">
        <f>'8. FP Demand'!H7+'8. FP Demand'!H8</f>
        <v>1.5</v>
      </c>
      <c r="E15" s="80">
        <f>'8. FP Demand'!I7+'8. FP Demand'!I8</f>
        <v>1.49</v>
      </c>
      <c r="F15" s="80">
        <f>'8. FP Demand'!J7+'8. FP Demand'!J8</f>
        <v>1.49</v>
      </c>
      <c r="G15" s="80">
        <f>'8. FP Demand'!K7+'8. FP Demand'!K8</f>
        <v>1.48</v>
      </c>
      <c r="H15" s="80">
        <f>'8. FP Demand'!L7+'8. FP Demand'!L8</f>
        <v>1.48</v>
      </c>
      <c r="I15" s="80">
        <f>'8. FP Demand'!M7+'8. FP Demand'!M8</f>
        <v>1.47</v>
      </c>
      <c r="J15" s="80">
        <f>'8. FP Demand'!N7+'8. FP Demand'!N8</f>
        <v>1.47</v>
      </c>
      <c r="K15" s="80">
        <f>'8. FP Demand'!O7+'8. FP Demand'!O8</f>
        <v>1.46</v>
      </c>
      <c r="L15" s="80">
        <f>'8. FP Demand'!P7+'8. FP Demand'!P8</f>
        <v>1.46</v>
      </c>
      <c r="M15" s="80">
        <f>'8. FP Demand'!Q7+'8. FP Demand'!Q8</f>
        <v>1.46</v>
      </c>
      <c r="N15" s="80">
        <f>'8. FP Demand'!R7+'8. FP Demand'!R8</f>
        <v>1.45</v>
      </c>
      <c r="O15" s="80">
        <f>'8. FP Demand'!S7+'8. FP Demand'!S8</f>
        <v>1.45</v>
      </c>
      <c r="P15" s="80">
        <f>'8. FP Demand'!T7+'8. FP Demand'!T8</f>
        <v>1.44</v>
      </c>
      <c r="Q15" s="80">
        <f>'8. FP Demand'!U7+'8. FP Demand'!U8</f>
        <v>1.44</v>
      </c>
      <c r="R15" s="80">
        <f>'8. FP Demand'!V7+'8. FP Demand'!V8</f>
        <v>1.44</v>
      </c>
      <c r="S15" s="80">
        <f>'8. FP Demand'!W7+'8. FP Demand'!W8</f>
        <v>1.43</v>
      </c>
      <c r="T15" s="80">
        <f>'8. FP Demand'!X7+'8. FP Demand'!X8</f>
        <v>1.43</v>
      </c>
      <c r="U15" s="80">
        <f>'8. FP Demand'!Y7+'8. FP Demand'!Y8</f>
        <v>1.43</v>
      </c>
      <c r="V15" s="80">
        <f>'8. FP Demand'!Z7+'8. FP Demand'!Z8</f>
        <v>1.42</v>
      </c>
      <c r="W15" s="80">
        <f>'8. FP Demand'!AA7+'8. FP Demand'!AA8</f>
        <v>1.42</v>
      </c>
      <c r="X15" s="80">
        <f>'8. FP Demand'!AB7+'8. FP Demand'!AB8</f>
        <v>1.42</v>
      </c>
      <c r="Y15" s="80">
        <f>'8. FP Demand'!AC7+'8. FP Demand'!AC8</f>
        <v>1.42</v>
      </c>
      <c r="Z15" s="80">
        <f>'8. FP Demand'!AD7+'8. FP Demand'!AD8</f>
        <v>1.41</v>
      </c>
      <c r="AA15" s="80">
        <f>'8. FP Demand'!AE7+'8. FP Demand'!AE8</f>
        <v>1.41</v>
      </c>
      <c r="AB15" s="80">
        <f>'8. FP Demand'!AF7+'8. FP Demand'!AF8</f>
        <v>1.41</v>
      </c>
      <c r="AC15" s="80">
        <f>'8. FP Demand'!AG7+'8. FP Demand'!AG8</f>
        <v>1.4</v>
      </c>
      <c r="AD15" s="80">
        <f>'8. FP Demand'!AH7+'8. FP Demand'!AH8</f>
        <v>1.4</v>
      </c>
      <c r="AE15" s="80">
        <f>'8. FP Demand'!AI7+'8. FP Demand'!AI8</f>
        <v>1.4</v>
      </c>
      <c r="AF15" s="80">
        <f>'8. FP Demand'!AJ7+'8. FP Demand'!AJ8</f>
        <v>1.4</v>
      </c>
    </row>
    <row r="16" spans="1:36" x14ac:dyDescent="0.2">
      <c r="A16" s="78" t="s">
        <v>87</v>
      </c>
      <c r="B16" s="79" t="s">
        <v>88</v>
      </c>
      <c r="C16" s="78" t="s">
        <v>75</v>
      </c>
      <c r="D16" s="80">
        <f>'3. BL Demand'!H36</f>
        <v>1.22</v>
      </c>
      <c r="E16" s="80">
        <f>'3. BL Demand'!I36</f>
        <v>1.25</v>
      </c>
      <c r="F16" s="80">
        <f>'3. BL Demand'!J36</f>
        <v>1.22</v>
      </c>
      <c r="G16" s="80">
        <f>'3. BL Demand'!K36</f>
        <v>1.2</v>
      </c>
      <c r="H16" s="80">
        <f>'3. BL Demand'!L36</f>
        <v>1.19</v>
      </c>
      <c r="I16" s="80">
        <f>'3. BL Demand'!M36</f>
        <v>1.19</v>
      </c>
      <c r="J16" s="80">
        <f>'3. BL Demand'!N36</f>
        <v>1.18</v>
      </c>
      <c r="K16" s="80">
        <f>'3. BL Demand'!O36</f>
        <v>1.18</v>
      </c>
      <c r="L16" s="80">
        <f>'3. BL Demand'!P36</f>
        <v>1.19</v>
      </c>
      <c r="M16" s="80">
        <f>'3. BL Demand'!Q36</f>
        <v>1.18</v>
      </c>
      <c r="N16" s="80">
        <f>'3. BL Demand'!R36</f>
        <v>1.19</v>
      </c>
      <c r="O16" s="80">
        <f>'3. BL Demand'!S36</f>
        <v>1.18</v>
      </c>
      <c r="P16" s="80">
        <f>'3. BL Demand'!T36</f>
        <v>1.17</v>
      </c>
      <c r="Q16" s="80">
        <f>'3. BL Demand'!U36</f>
        <v>1.18</v>
      </c>
      <c r="R16" s="80">
        <f>'3. BL Demand'!V36</f>
        <v>1.17</v>
      </c>
      <c r="S16" s="80">
        <f>'3. BL Demand'!W36</f>
        <v>1.17</v>
      </c>
      <c r="T16" s="80">
        <f>'3. BL Demand'!X36</f>
        <v>1.18</v>
      </c>
      <c r="U16" s="80">
        <f>'3. BL Demand'!Y36</f>
        <v>1.17</v>
      </c>
      <c r="V16" s="80">
        <f>'3. BL Demand'!Z36</f>
        <v>1.17</v>
      </c>
      <c r="W16" s="80">
        <f>'3. BL Demand'!AA36</f>
        <v>1.17</v>
      </c>
      <c r="X16" s="80">
        <f>'3. BL Demand'!AB36</f>
        <v>1.17</v>
      </c>
      <c r="Y16" s="80">
        <f>'3. BL Demand'!AC36</f>
        <v>1.1599999999999999</v>
      </c>
      <c r="Z16" s="80">
        <f>'3. BL Demand'!AD36</f>
        <v>1.1599999999999999</v>
      </c>
      <c r="AA16" s="80">
        <f>'3. BL Demand'!AE36</f>
        <v>1.1599999999999999</v>
      </c>
      <c r="AB16" s="80">
        <f>'3. BL Demand'!AF36</f>
        <v>1.1599999999999999</v>
      </c>
      <c r="AC16" s="80">
        <f>'3. BL Demand'!AG36</f>
        <v>1.1599999999999999</v>
      </c>
      <c r="AD16" s="80">
        <f>'3. BL Demand'!AH36</f>
        <v>1.1599999999999999</v>
      </c>
      <c r="AE16" s="80">
        <f>'3. BL Demand'!AI36</f>
        <v>1.1599999999999999</v>
      </c>
      <c r="AF16" s="80">
        <f>'3. BL Demand'!AJ36</f>
        <v>1.1499999999999999</v>
      </c>
    </row>
    <row r="17" spans="1:32" x14ac:dyDescent="0.2">
      <c r="A17" s="78" t="s">
        <v>89</v>
      </c>
      <c r="B17" s="79" t="s">
        <v>88</v>
      </c>
      <c r="C17" s="78" t="s">
        <v>75</v>
      </c>
      <c r="D17" s="80">
        <f>'8. FP Demand'!H36</f>
        <v>1.22</v>
      </c>
      <c r="E17" s="80">
        <f>'8. FP Demand'!I36</f>
        <v>1.25</v>
      </c>
      <c r="F17" s="80">
        <f>'8. FP Demand'!J36</f>
        <v>1.22</v>
      </c>
      <c r="G17" s="80">
        <f>'8. FP Demand'!K36</f>
        <v>1.2</v>
      </c>
      <c r="H17" s="80">
        <f>'8. FP Demand'!L36</f>
        <v>1.19</v>
      </c>
      <c r="I17" s="80">
        <f>'8. FP Demand'!M36</f>
        <v>1.19</v>
      </c>
      <c r="J17" s="80">
        <f>'8. FP Demand'!N36</f>
        <v>1.18</v>
      </c>
      <c r="K17" s="80">
        <f>'8. FP Demand'!O36</f>
        <v>1.18</v>
      </c>
      <c r="L17" s="80">
        <f>'8. FP Demand'!P36</f>
        <v>1.19</v>
      </c>
      <c r="M17" s="80">
        <f>'8. FP Demand'!Q36</f>
        <v>1.18</v>
      </c>
      <c r="N17" s="80">
        <f>'8. FP Demand'!R36</f>
        <v>1.19</v>
      </c>
      <c r="O17" s="80">
        <f>'8. FP Demand'!S36</f>
        <v>1.18</v>
      </c>
      <c r="P17" s="80">
        <f>'8. FP Demand'!T36</f>
        <v>1.17</v>
      </c>
      <c r="Q17" s="80">
        <f>'8. FP Demand'!U36</f>
        <v>1.18</v>
      </c>
      <c r="R17" s="80">
        <f>'8. FP Demand'!V36</f>
        <v>1.17</v>
      </c>
      <c r="S17" s="80">
        <f>'8. FP Demand'!W36</f>
        <v>1.17</v>
      </c>
      <c r="T17" s="80">
        <f>'8. FP Demand'!X36</f>
        <v>1.18</v>
      </c>
      <c r="U17" s="80">
        <f>'8. FP Demand'!Y36</f>
        <v>1.17</v>
      </c>
      <c r="V17" s="80">
        <f>'8. FP Demand'!Z36</f>
        <v>1.17</v>
      </c>
      <c r="W17" s="80">
        <f>'8. FP Demand'!AA36</f>
        <v>1.17</v>
      </c>
      <c r="X17" s="80">
        <f>'8. FP Demand'!AB36</f>
        <v>1.17</v>
      </c>
      <c r="Y17" s="80">
        <f>'8. FP Demand'!AC36</f>
        <v>1.1599999999999999</v>
      </c>
      <c r="Z17" s="80">
        <f>'8. FP Demand'!AD36</f>
        <v>1.1599999999999999</v>
      </c>
      <c r="AA17" s="80">
        <f>'8. FP Demand'!AE36</f>
        <v>1.1599999999999999</v>
      </c>
      <c r="AB17" s="80">
        <f>'8. FP Demand'!AF36</f>
        <v>1.1599999999999999</v>
      </c>
      <c r="AC17" s="80">
        <f>'8. FP Demand'!AG36</f>
        <v>1.1599999999999999</v>
      </c>
      <c r="AD17" s="80">
        <f>'8. FP Demand'!AH36</f>
        <v>1.1599999999999999</v>
      </c>
      <c r="AE17" s="80">
        <f>'8. FP Demand'!AI36</f>
        <v>1.1599999999999999</v>
      </c>
      <c r="AF17" s="80">
        <f>'8. FP Demand'!AJ36</f>
        <v>1.1499999999999999</v>
      </c>
    </row>
    <row r="18" spans="1:32" x14ac:dyDescent="0.2">
      <c r="A18" s="78" t="s">
        <v>90</v>
      </c>
      <c r="B18" s="79" t="s">
        <v>91</v>
      </c>
      <c r="C18" s="78" t="s">
        <v>75</v>
      </c>
      <c r="D18" s="80">
        <f>'4. BL SDB'!H3-('3. BL Demand'!H7+'3. BL Demand'!H8+'3. BL Demand'!H9+'3. BL Demand'!H10)-'3. BL Demand'!H36</f>
        <v>0.19000000000000017</v>
      </c>
      <c r="E18" s="80">
        <f>'4. BL SDB'!I3-('3. BL Demand'!I7+'3. BL Demand'!I8+'3. BL Demand'!I9+'3. BL Demand'!I10)-'3. BL Demand'!I36</f>
        <v>0.18999999999999861</v>
      </c>
      <c r="F18" s="80">
        <f>'4. BL SDB'!J3-('3. BL Demand'!J7+'3. BL Demand'!J8+'3. BL Demand'!J9+'3. BL Demand'!J10)-'3. BL Demand'!J36</f>
        <v>0.18999999999999928</v>
      </c>
      <c r="G18" s="80">
        <f>'4. BL SDB'!K3-('3. BL Demand'!K7+'3. BL Demand'!K8+'3. BL Demand'!K9+'3. BL Demand'!K10)-'3. BL Demand'!K36</f>
        <v>0.18999999999999972</v>
      </c>
      <c r="H18" s="80">
        <f>'4. BL SDB'!L3-('3. BL Demand'!L7+'3. BL Demand'!L8+'3. BL Demand'!L9+'3. BL Demand'!L10)-'3. BL Demand'!L36</f>
        <v>0.18999999999999906</v>
      </c>
      <c r="I18" s="80">
        <f>'4. BL SDB'!M3-('3. BL Demand'!M7+'3. BL Demand'!M8+'3. BL Demand'!M9+'3. BL Demand'!M10)-'3. BL Demand'!M36</f>
        <v>0.18999999999999995</v>
      </c>
      <c r="J18" s="80">
        <f>'4. BL SDB'!N3-('3. BL Demand'!N7+'3. BL Demand'!N8+'3. BL Demand'!N9+'3. BL Demand'!N10)-'3. BL Demand'!N36</f>
        <v>0.19000000000000017</v>
      </c>
      <c r="K18" s="80">
        <f>'4. BL SDB'!O3-('3. BL Demand'!O7+'3. BL Demand'!O8+'3. BL Demand'!O9+'3. BL Demand'!O10)-'3. BL Demand'!O36</f>
        <v>0.18999999999999928</v>
      </c>
      <c r="L18" s="80">
        <f>'4. BL SDB'!P3-('3. BL Demand'!P7+'3. BL Demand'!P8+'3. BL Demand'!P9+'3. BL Demand'!P10)-'3. BL Demand'!P36</f>
        <v>0.18999999999999995</v>
      </c>
      <c r="M18" s="80">
        <f>'4. BL SDB'!Q3-('3. BL Demand'!Q7+'3. BL Demand'!Q8+'3. BL Demand'!Q9+'3. BL Demand'!Q10)-'3. BL Demand'!Q36</f>
        <v>0.18999999999999928</v>
      </c>
      <c r="N18" s="80">
        <f>'4. BL SDB'!R3-('3. BL Demand'!R7+'3. BL Demand'!R8+'3. BL Demand'!R9+'3. BL Demand'!R10)-'3. BL Demand'!R36</f>
        <v>0.19000000000000083</v>
      </c>
      <c r="O18" s="80">
        <f>'4. BL SDB'!S3-('3. BL Demand'!S7+'3. BL Demand'!S8+'3. BL Demand'!S9+'3. BL Demand'!S10)-'3. BL Demand'!S36</f>
        <v>0.19000000000000017</v>
      </c>
      <c r="P18" s="80">
        <f>'4. BL SDB'!T3-('3. BL Demand'!T7+'3. BL Demand'!T8+'3. BL Demand'!T9+'3. BL Demand'!T10)-'3. BL Demand'!T36</f>
        <v>0.1899999999999995</v>
      </c>
      <c r="Q18" s="80">
        <f>'4. BL SDB'!U3-('3. BL Demand'!U7+'3. BL Demand'!U8+'3. BL Demand'!U9+'3. BL Demand'!U10)-'3. BL Demand'!U36</f>
        <v>0.18999999999999928</v>
      </c>
      <c r="R18" s="80">
        <f>'4. BL SDB'!V3-('3. BL Demand'!V7+'3. BL Demand'!V8+'3. BL Demand'!V9+'3. BL Demand'!V10)-'3. BL Demand'!V36</f>
        <v>0.1899999999999995</v>
      </c>
      <c r="S18" s="80">
        <f>'4. BL SDB'!W3-('3. BL Demand'!W7+'3. BL Demand'!W8+'3. BL Demand'!W9+'3. BL Demand'!W10)-'3. BL Demand'!W36</f>
        <v>0.19000000000000039</v>
      </c>
      <c r="T18" s="80">
        <f>'4. BL SDB'!X3-('3. BL Demand'!X7+'3. BL Demand'!X8+'3. BL Demand'!X9+'3. BL Demand'!X10)-'3. BL Demand'!X36</f>
        <v>0.19000000000000017</v>
      </c>
      <c r="U18" s="80">
        <f>'4. BL SDB'!Y3-('3. BL Demand'!Y7+'3. BL Demand'!Y8+'3. BL Demand'!Y9+'3. BL Demand'!Y10)-'3. BL Demand'!Y36</f>
        <v>0.19000000000000039</v>
      </c>
      <c r="V18" s="80">
        <f>'4. BL SDB'!Z3-('3. BL Demand'!Z7+'3. BL Demand'!Z8+'3. BL Demand'!Z9+'3. BL Demand'!Z10)-'3. BL Demand'!Z36</f>
        <v>0.1899999999999995</v>
      </c>
      <c r="W18" s="80">
        <f>'4. BL SDB'!AA3-('3. BL Demand'!AA7+'3. BL Demand'!AA8+'3. BL Demand'!AA9+'3. BL Demand'!AA10)-'3. BL Demand'!AA36</f>
        <v>0.1899999999999995</v>
      </c>
      <c r="X18" s="80">
        <f>'4. BL SDB'!AB3-('3. BL Demand'!AB7+'3. BL Demand'!AB8+'3. BL Demand'!AB9+'3. BL Demand'!AB10)-'3. BL Demand'!AB36</f>
        <v>0.1899999999999995</v>
      </c>
      <c r="Y18" s="80">
        <f>'4. BL SDB'!AC3-('3. BL Demand'!AC7+'3. BL Demand'!AC8+'3. BL Demand'!AC9+'3. BL Demand'!AC10)-'3. BL Demand'!AC36</f>
        <v>0.18999999999999972</v>
      </c>
      <c r="Z18" s="80">
        <f>'4. BL SDB'!AD3-('3. BL Demand'!AD7+'3. BL Demand'!AD8+'3. BL Demand'!AD9+'3. BL Demand'!AD10)-'3. BL Demand'!AD36</f>
        <v>0.18999999999999884</v>
      </c>
      <c r="AA18" s="80">
        <f>'4. BL SDB'!AE3-('3. BL Demand'!AE7+'3. BL Demand'!AE8+'3. BL Demand'!AE9+'3. BL Demand'!AE10)-'3. BL Demand'!AE36</f>
        <v>0.18999999999999884</v>
      </c>
      <c r="AB18" s="80">
        <f>'4. BL SDB'!AF3-('3. BL Demand'!AF7+'3. BL Demand'!AF8+'3. BL Demand'!AF9+'3. BL Demand'!AF10)-'3. BL Demand'!AF36</f>
        <v>0.19000000000000061</v>
      </c>
      <c r="AC18" s="80">
        <f>'4. BL SDB'!AG3-('3. BL Demand'!AG7+'3. BL Demand'!AG8+'3. BL Demand'!AG9+'3. BL Demand'!AG10)-'3. BL Demand'!AG36</f>
        <v>0.18999999999999972</v>
      </c>
      <c r="AD18" s="80">
        <f>'4. BL SDB'!AH3-('3. BL Demand'!AH7+'3. BL Demand'!AH8+'3. BL Demand'!AH9+'3. BL Demand'!AH10)-'3. BL Demand'!AH36</f>
        <v>0.18999999999999972</v>
      </c>
      <c r="AE18" s="80">
        <f>'4. BL SDB'!AI3-('3. BL Demand'!AI7+'3. BL Demand'!AI8+'3. BL Demand'!AI9+'3. BL Demand'!AI10)-'3. BL Demand'!AI36</f>
        <v>0.18999999999999972</v>
      </c>
      <c r="AF18" s="80">
        <f>'4. BL SDB'!AJ3-('3. BL Demand'!AJ7+'3. BL Demand'!AJ8+'3. BL Demand'!AJ9+'3. BL Demand'!AJ10)-'3. BL Demand'!AJ36</f>
        <v>0.18999999999999995</v>
      </c>
    </row>
    <row r="19" spans="1:32" x14ac:dyDescent="0.2">
      <c r="A19" s="78" t="s">
        <v>92</v>
      </c>
      <c r="B19" s="79" t="s">
        <v>91</v>
      </c>
      <c r="C19" s="78" t="s">
        <v>75</v>
      </c>
      <c r="D19" s="80">
        <f>'9. FP SDB'!H3-('8. FP Demand'!H7+'8. FP Demand'!H8+'8. FP Demand'!H9+'8. FP Demand'!H10)-'8. FP Demand'!H36</f>
        <v>0.18999999999999928</v>
      </c>
      <c r="E19" s="80">
        <f>'9. FP SDB'!I3-('8. FP Demand'!I7+'8. FP Demand'!I8+'8. FP Demand'!I9+'8. FP Demand'!I10)-'8. FP Demand'!I36</f>
        <v>0.18999999999999861</v>
      </c>
      <c r="F19" s="80">
        <f>'9. FP SDB'!J3-('8. FP Demand'!J7+'8. FP Demand'!J8+'8. FP Demand'!J9+'8. FP Demand'!J10)-'8. FP Demand'!J36</f>
        <v>0.18999999999999928</v>
      </c>
      <c r="G19" s="80">
        <f>'9. FP SDB'!K3-('8. FP Demand'!K7+'8. FP Demand'!K8+'8. FP Demand'!K9+'8. FP Demand'!K10)-'8. FP Demand'!K36</f>
        <v>0.18999999999999972</v>
      </c>
      <c r="H19" s="80">
        <f>'9. FP SDB'!L3-('8. FP Demand'!L7+'8. FP Demand'!L8+'8. FP Demand'!L9+'8. FP Demand'!L10)-'8. FP Demand'!L36</f>
        <v>0.18999999999999906</v>
      </c>
      <c r="I19" s="80">
        <f>'9. FP SDB'!M3-('8. FP Demand'!M7+'8. FP Demand'!M8+'8. FP Demand'!M9+'8. FP Demand'!M10)-'8. FP Demand'!M36</f>
        <v>0.18999999999999995</v>
      </c>
      <c r="J19" s="80">
        <f>'9. FP SDB'!N3-('8. FP Demand'!N7+'8. FP Demand'!N8+'8. FP Demand'!N9+'8. FP Demand'!N10)-'8. FP Demand'!N36</f>
        <v>0.19000000000000017</v>
      </c>
      <c r="K19" s="80">
        <f>'9. FP SDB'!O3-('8. FP Demand'!O7+'8. FP Demand'!O8+'8. FP Demand'!O9+'8. FP Demand'!O10)-'8. FP Demand'!O36</f>
        <v>0.18999999999999928</v>
      </c>
      <c r="L19" s="80">
        <f>'9. FP SDB'!P3-('8. FP Demand'!P7+'8. FP Demand'!P8+'8. FP Demand'!P9+'8. FP Demand'!P10)-'8. FP Demand'!P36</f>
        <v>0.18999999999999995</v>
      </c>
      <c r="M19" s="80">
        <f>'9. FP SDB'!Q3-('8. FP Demand'!Q7+'8. FP Demand'!Q8+'8. FP Demand'!Q9+'8. FP Demand'!Q10)-'8. FP Demand'!Q36</f>
        <v>0.18999999999999928</v>
      </c>
      <c r="N19" s="80">
        <f>'9. FP SDB'!R3-('8. FP Demand'!R7+'8. FP Demand'!R8+'8. FP Demand'!R9+'8. FP Demand'!R10)-'8. FP Demand'!R36</f>
        <v>0.19000000000000083</v>
      </c>
      <c r="O19" s="80">
        <f>'9. FP SDB'!S3-('8. FP Demand'!S7+'8. FP Demand'!S8+'8. FP Demand'!S9+'8. FP Demand'!S10)-'8. FP Demand'!S36</f>
        <v>0.19000000000000017</v>
      </c>
      <c r="P19" s="80">
        <f>'9. FP SDB'!T3-('8. FP Demand'!T7+'8. FP Demand'!T8+'8. FP Demand'!T9+'8. FP Demand'!T10)-'8. FP Demand'!T36</f>
        <v>0.1899999999999995</v>
      </c>
      <c r="Q19" s="80">
        <f>'9. FP SDB'!U3-('8. FP Demand'!U7+'8. FP Demand'!U8+'8. FP Demand'!U9+'8. FP Demand'!U10)-'8. FP Demand'!U36</f>
        <v>0.18999999999999928</v>
      </c>
      <c r="R19" s="80">
        <f>'9. FP SDB'!V3-('8. FP Demand'!V7+'8. FP Demand'!V8+'8. FP Demand'!V9+'8. FP Demand'!V10)-'8. FP Demand'!V36</f>
        <v>0.1899999999999995</v>
      </c>
      <c r="S19" s="80">
        <f>'9. FP SDB'!W3-('8. FP Demand'!W7+'8. FP Demand'!W8+'8. FP Demand'!W9+'8. FP Demand'!W10)-'8. FP Demand'!W36</f>
        <v>0.19000000000000039</v>
      </c>
      <c r="T19" s="80">
        <f>'9. FP SDB'!X3-('8. FP Demand'!X7+'8. FP Demand'!X8+'8. FP Demand'!X9+'8. FP Demand'!X10)-'8. FP Demand'!X36</f>
        <v>0.19000000000000017</v>
      </c>
      <c r="U19" s="80">
        <f>'9. FP SDB'!Y3-('8. FP Demand'!Y7+'8. FP Demand'!Y8+'8. FP Demand'!Y9+'8. FP Demand'!Y10)-'8. FP Demand'!Y36</f>
        <v>0.19000000000000039</v>
      </c>
      <c r="V19" s="80">
        <f>'9. FP SDB'!Z3-('8. FP Demand'!Z7+'8. FP Demand'!Z8+'8. FP Demand'!Z9+'8. FP Demand'!Z10)-'8. FP Demand'!Z36</f>
        <v>0.1899999999999995</v>
      </c>
      <c r="W19" s="80">
        <f>'9. FP SDB'!AA3-('8. FP Demand'!AA7+'8. FP Demand'!AA8+'8. FP Demand'!AA9+'8. FP Demand'!AA10)-'8. FP Demand'!AA36</f>
        <v>0.1899999999999995</v>
      </c>
      <c r="X19" s="80">
        <f>'9. FP SDB'!AB3-('8. FP Demand'!AB7+'8. FP Demand'!AB8+'8. FP Demand'!AB9+'8. FP Demand'!AB10)-'8. FP Demand'!AB36</f>
        <v>0.1899999999999995</v>
      </c>
      <c r="Y19" s="80">
        <f>'9. FP SDB'!AC3-('8. FP Demand'!AC7+'8. FP Demand'!AC8+'8. FP Demand'!AC9+'8. FP Demand'!AC10)-'8. FP Demand'!AC36</f>
        <v>0.18999999999999972</v>
      </c>
      <c r="Z19" s="80">
        <f>'9. FP SDB'!AD3-('8. FP Demand'!AD7+'8. FP Demand'!AD8+'8. FP Demand'!AD9+'8. FP Demand'!AD10)-'8. FP Demand'!AD36</f>
        <v>0.18999999999999884</v>
      </c>
      <c r="AA19" s="80">
        <f>'9. FP SDB'!AE3-('8. FP Demand'!AE7+'8. FP Demand'!AE8+'8. FP Demand'!AE9+'8. FP Demand'!AE10)-'8. FP Demand'!AE36</f>
        <v>0.18999999999999884</v>
      </c>
      <c r="AB19" s="80">
        <f>'9. FP SDB'!AF3-('8. FP Demand'!AF7+'8. FP Demand'!AF8+'8. FP Demand'!AF9+'8. FP Demand'!AF10)-'8. FP Demand'!AF36</f>
        <v>0.19000000000000061</v>
      </c>
      <c r="AC19" s="80">
        <f>'9. FP SDB'!AG3-('8. FP Demand'!AG7+'8. FP Demand'!AG8+'8. FP Demand'!AG9+'8. FP Demand'!AG10)-'8. FP Demand'!AG36</f>
        <v>0.18999999999999972</v>
      </c>
      <c r="AD19" s="80">
        <f>'9. FP SDB'!AH3-('8. FP Demand'!AH7+'8. FP Demand'!AH8+'8. FP Demand'!AH9+'8. FP Demand'!AH10)-'8. FP Demand'!AH36</f>
        <v>0.18999999999999972</v>
      </c>
      <c r="AE19" s="80">
        <f>'9. FP SDB'!AI3-('8. FP Demand'!AI7+'8. FP Demand'!AI8+'8. FP Demand'!AI9+'8. FP Demand'!AI10)-'8. FP Demand'!AI36</f>
        <v>0.18999999999999972</v>
      </c>
      <c r="AF19" s="80">
        <f>'9. FP SDB'!AJ3-('8. FP Demand'!AJ7+'8. FP Demand'!AJ8+'8. FP Demand'!AJ9+'8. FP Demand'!AJ10)-'8. FP Demand'!AJ36</f>
        <v>0.18999999999999995</v>
      </c>
    </row>
    <row r="20" spans="1:32" x14ac:dyDescent="0.2">
      <c r="A20" s="78"/>
      <c r="B20" s="82" t="s">
        <v>93</v>
      </c>
      <c r="C20" s="78" t="s">
        <v>75</v>
      </c>
      <c r="D20" s="80">
        <f>D18+D16+D14+D12+D10+D23</f>
        <v>7.32</v>
      </c>
      <c r="E20" s="80">
        <f t="shared" ref="E20:AB20" si="0">E18+E16+E14+E12+E10+E23</f>
        <v>7.2699999999999978</v>
      </c>
      <c r="F20" s="80">
        <f t="shared" si="0"/>
        <v>7.2299999999999986</v>
      </c>
      <c r="G20" s="80">
        <f t="shared" si="0"/>
        <v>7.16</v>
      </c>
      <c r="H20" s="80">
        <f t="shared" si="0"/>
        <v>7.1399999999999988</v>
      </c>
      <c r="I20" s="80">
        <f t="shared" si="0"/>
        <v>7.08</v>
      </c>
      <c r="J20" s="80">
        <f t="shared" si="0"/>
        <v>7.0399999999999991</v>
      </c>
      <c r="K20" s="80">
        <f t="shared" si="0"/>
        <v>6.9899999999999993</v>
      </c>
      <c r="L20" s="80">
        <f t="shared" si="0"/>
        <v>6.9499999999999993</v>
      </c>
      <c r="M20" s="80">
        <f t="shared" si="0"/>
        <v>6.919999999999999</v>
      </c>
      <c r="N20" s="80">
        <f t="shared" si="0"/>
        <v>6.8800000000000008</v>
      </c>
      <c r="O20" s="80">
        <f t="shared" si="0"/>
        <v>6.86</v>
      </c>
      <c r="P20" s="80">
        <f t="shared" si="0"/>
        <v>6.8499999999999988</v>
      </c>
      <c r="Q20" s="80">
        <f t="shared" si="0"/>
        <v>6.8299999999999992</v>
      </c>
      <c r="R20" s="80">
        <f t="shared" si="0"/>
        <v>6.8299999999999992</v>
      </c>
      <c r="S20" s="80">
        <f t="shared" si="0"/>
        <v>6.79</v>
      </c>
      <c r="T20" s="80">
        <f t="shared" si="0"/>
        <v>6.76</v>
      </c>
      <c r="U20" s="80">
        <f t="shared" si="0"/>
        <v>6.73</v>
      </c>
      <c r="V20" s="80">
        <f t="shared" si="0"/>
        <v>6.7099999999999991</v>
      </c>
      <c r="W20" s="80">
        <f t="shared" si="0"/>
        <v>6.6899999999999995</v>
      </c>
      <c r="X20" s="80">
        <f t="shared" si="0"/>
        <v>6.67</v>
      </c>
      <c r="Y20" s="80">
        <f t="shared" si="0"/>
        <v>6.67</v>
      </c>
      <c r="Z20" s="80">
        <f t="shared" si="0"/>
        <v>6.6399999999999988</v>
      </c>
      <c r="AA20" s="80">
        <f t="shared" si="0"/>
        <v>6.629999999999999</v>
      </c>
      <c r="AB20" s="80">
        <f t="shared" si="0"/>
        <v>6.6300000000000008</v>
      </c>
      <c r="AC20" s="80">
        <f t="shared" ref="AC20:AF20" si="1">AC18+AC16+AC14+AC12+AC10+AC23</f>
        <v>6.6</v>
      </c>
      <c r="AD20" s="80">
        <f t="shared" si="1"/>
        <v>6.589999999999999</v>
      </c>
      <c r="AE20" s="80">
        <f t="shared" si="1"/>
        <v>6.5799999999999992</v>
      </c>
      <c r="AF20" s="80">
        <f t="shared" si="1"/>
        <v>6.5699999999999994</v>
      </c>
    </row>
    <row r="21" spans="1:32" x14ac:dyDescent="0.2">
      <c r="A21" s="78"/>
      <c r="B21" s="79" t="s">
        <v>94</v>
      </c>
      <c r="C21" s="78" t="s">
        <v>75</v>
      </c>
      <c r="D21" s="80">
        <f>D11+D13+D15+D17+D19+D24</f>
        <v>7.32</v>
      </c>
      <c r="E21" s="80">
        <f t="shared" ref="E21:AB21" si="2">E11+E13+E15+E17+E19+E24</f>
        <v>7.2699999999999978</v>
      </c>
      <c r="F21" s="80">
        <f t="shared" si="2"/>
        <v>7.2299999999999986</v>
      </c>
      <c r="G21" s="80">
        <f t="shared" si="2"/>
        <v>7.16</v>
      </c>
      <c r="H21" s="80">
        <f t="shared" si="2"/>
        <v>7.1399999999999988</v>
      </c>
      <c r="I21" s="80">
        <f t="shared" si="2"/>
        <v>7.08</v>
      </c>
      <c r="J21" s="80">
        <f t="shared" si="2"/>
        <v>7.0399999999999991</v>
      </c>
      <c r="K21" s="80">
        <f t="shared" si="2"/>
        <v>6.9899999999999993</v>
      </c>
      <c r="L21" s="80">
        <f t="shared" si="2"/>
        <v>6.9499999999999993</v>
      </c>
      <c r="M21" s="80">
        <f t="shared" si="2"/>
        <v>6.92</v>
      </c>
      <c r="N21" s="80">
        <f t="shared" si="2"/>
        <v>6.8800000000000026</v>
      </c>
      <c r="O21" s="80">
        <f t="shared" si="2"/>
        <v>6.8599999999999994</v>
      </c>
      <c r="P21" s="80">
        <f t="shared" si="2"/>
        <v>6.8499999999999988</v>
      </c>
      <c r="Q21" s="80">
        <f t="shared" si="2"/>
        <v>6.8299999999999992</v>
      </c>
      <c r="R21" s="80">
        <f t="shared" si="2"/>
        <v>6.8299999999999992</v>
      </c>
      <c r="S21" s="80">
        <f t="shared" si="2"/>
        <v>6.79</v>
      </c>
      <c r="T21" s="80">
        <f t="shared" si="2"/>
        <v>6.76</v>
      </c>
      <c r="U21" s="80">
        <f t="shared" si="2"/>
        <v>6.73</v>
      </c>
      <c r="V21" s="80">
        <f t="shared" si="2"/>
        <v>6.7099999999999991</v>
      </c>
      <c r="W21" s="80">
        <f t="shared" si="2"/>
        <v>6.6899999999999995</v>
      </c>
      <c r="X21" s="80">
        <f t="shared" si="2"/>
        <v>6.67</v>
      </c>
      <c r="Y21" s="80">
        <f t="shared" si="2"/>
        <v>6.67</v>
      </c>
      <c r="Z21" s="80">
        <f t="shared" si="2"/>
        <v>6.6399999999999988</v>
      </c>
      <c r="AA21" s="80">
        <f t="shared" si="2"/>
        <v>6.629999999999999</v>
      </c>
      <c r="AB21" s="80">
        <f t="shared" si="2"/>
        <v>6.63</v>
      </c>
      <c r="AC21" s="80">
        <f t="shared" ref="AC21:AF21" si="3">AC11+AC13+AC15+AC17+AC19+AC24</f>
        <v>6.6</v>
      </c>
      <c r="AD21" s="80">
        <f t="shared" si="3"/>
        <v>6.589999999999999</v>
      </c>
      <c r="AE21" s="80">
        <f t="shared" si="3"/>
        <v>6.5799999999999992</v>
      </c>
      <c r="AF21" s="80">
        <f t="shared" si="3"/>
        <v>6.5699999999999994</v>
      </c>
    </row>
    <row r="22" spans="1:32" x14ac:dyDescent="0.2">
      <c r="A22" s="74"/>
      <c r="B22" s="75" t="s">
        <v>95</v>
      </c>
      <c r="C22" s="69"/>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row>
    <row r="23" spans="1:32" x14ac:dyDescent="0.2">
      <c r="A23" s="78" t="s">
        <v>96</v>
      </c>
      <c r="B23" s="83" t="s">
        <v>97</v>
      </c>
      <c r="C23" s="78" t="s">
        <v>75</v>
      </c>
      <c r="D23" s="84">
        <f>'4. BL SDB'!H8</f>
        <v>0.94</v>
      </c>
      <c r="E23" s="84">
        <f>'4. BL SDB'!I8</f>
        <v>0.94</v>
      </c>
      <c r="F23" s="84">
        <f>'4. BL SDB'!J8</f>
        <v>0.94</v>
      </c>
      <c r="G23" s="84">
        <f>'4. BL SDB'!K8</f>
        <v>0.94</v>
      </c>
      <c r="H23" s="84">
        <f>'4. BL SDB'!L8</f>
        <v>0.94</v>
      </c>
      <c r="I23" s="84">
        <f>'4. BL SDB'!M8</f>
        <v>0.90999999999999992</v>
      </c>
      <c r="J23" s="84">
        <f>'4. BL SDB'!N8</f>
        <v>0.89999999999999991</v>
      </c>
      <c r="K23" s="84">
        <f>'4. BL SDB'!O8</f>
        <v>0.88000000000000012</v>
      </c>
      <c r="L23" s="84">
        <f>'4. BL SDB'!P8</f>
        <v>0.85000000000000009</v>
      </c>
      <c r="M23" s="84">
        <f>'4. BL SDB'!Q8</f>
        <v>0.83000000000000007</v>
      </c>
      <c r="N23" s="84">
        <f>'4. BL SDB'!R8</f>
        <v>0.82</v>
      </c>
      <c r="O23" s="84">
        <f>'4. BL SDB'!S8</f>
        <v>0.80999999999999994</v>
      </c>
      <c r="P23" s="84">
        <f>'4. BL SDB'!T8</f>
        <v>0.80999999999999994</v>
      </c>
      <c r="Q23" s="84">
        <f>'4. BL SDB'!U8</f>
        <v>0.8</v>
      </c>
      <c r="R23" s="84">
        <f>'4. BL SDB'!V8</f>
        <v>0.8</v>
      </c>
      <c r="S23" s="84">
        <f>'4. BL SDB'!W8</f>
        <v>0.78</v>
      </c>
      <c r="T23" s="84">
        <f>'4. BL SDB'!X8</f>
        <v>0.76</v>
      </c>
      <c r="U23" s="84">
        <f>'4. BL SDB'!Y8</f>
        <v>0.74</v>
      </c>
      <c r="V23" s="84">
        <f>'4. BL SDB'!Z8</f>
        <v>0.72</v>
      </c>
      <c r="W23" s="84">
        <f>'4. BL SDB'!AA8</f>
        <v>0.71</v>
      </c>
      <c r="X23" s="84">
        <f>'4. BL SDB'!AB8</f>
        <v>0.70000000000000007</v>
      </c>
      <c r="Y23" s="84">
        <f>'4. BL SDB'!AC8</f>
        <v>0.70000000000000007</v>
      </c>
      <c r="Z23" s="84">
        <f>'4. BL SDB'!AD8</f>
        <v>0.68</v>
      </c>
      <c r="AA23" s="84">
        <f>'4. BL SDB'!AE8</f>
        <v>0.67</v>
      </c>
      <c r="AB23" s="84">
        <f>'4. BL SDB'!AF8</f>
        <v>0.67</v>
      </c>
      <c r="AC23" s="84">
        <f>'4. BL SDB'!AG8</f>
        <v>0.66</v>
      </c>
      <c r="AD23" s="84">
        <f>'4. BL SDB'!AH8</f>
        <v>0.64</v>
      </c>
      <c r="AE23" s="84">
        <f>'4. BL SDB'!AI8</f>
        <v>0.63</v>
      </c>
      <c r="AF23" s="84">
        <f>'4. BL SDB'!AJ8</f>
        <v>0.63</v>
      </c>
    </row>
    <row r="24" spans="1:32" x14ac:dyDescent="0.2">
      <c r="A24" s="78" t="s">
        <v>98</v>
      </c>
      <c r="B24" s="83" t="s">
        <v>97</v>
      </c>
      <c r="C24" s="78" t="s">
        <v>75</v>
      </c>
      <c r="D24" s="84">
        <f>'9. FP SDB'!H8</f>
        <v>0.94</v>
      </c>
      <c r="E24" s="84">
        <f>'9. FP SDB'!I8</f>
        <v>0.94</v>
      </c>
      <c r="F24" s="84">
        <f>'9. FP SDB'!J8</f>
        <v>0.94</v>
      </c>
      <c r="G24" s="84">
        <f>'9. FP SDB'!K8</f>
        <v>0.94</v>
      </c>
      <c r="H24" s="84">
        <f>'9. FP SDB'!L8</f>
        <v>0.94</v>
      </c>
      <c r="I24" s="84">
        <f>'9. FP SDB'!M8</f>
        <v>0.90999999999999992</v>
      </c>
      <c r="J24" s="84">
        <f>'9. FP SDB'!N8</f>
        <v>0.89999999999999991</v>
      </c>
      <c r="K24" s="84">
        <f>'9. FP SDB'!O8</f>
        <v>0.88000000000000012</v>
      </c>
      <c r="L24" s="84">
        <f>'9. FP SDB'!P8</f>
        <v>0.85000000000000009</v>
      </c>
      <c r="M24" s="84">
        <f>'9. FP SDB'!Q8</f>
        <v>0.83000000000000007</v>
      </c>
      <c r="N24" s="84">
        <f>'9. FP SDB'!R8</f>
        <v>0.82</v>
      </c>
      <c r="O24" s="84">
        <f>'9. FP SDB'!S8</f>
        <v>0.80999999999999994</v>
      </c>
      <c r="P24" s="84">
        <f>'9. FP SDB'!T8</f>
        <v>0.80999999999999994</v>
      </c>
      <c r="Q24" s="84">
        <f>'9. FP SDB'!U8</f>
        <v>0.8</v>
      </c>
      <c r="R24" s="84">
        <f>'9. FP SDB'!V8</f>
        <v>0.8</v>
      </c>
      <c r="S24" s="84">
        <f>'9. FP SDB'!W8</f>
        <v>0.78</v>
      </c>
      <c r="T24" s="84">
        <f>'9. FP SDB'!X8</f>
        <v>0.76</v>
      </c>
      <c r="U24" s="84">
        <f>'9. FP SDB'!Y8</f>
        <v>0.74</v>
      </c>
      <c r="V24" s="84">
        <f>'9. FP SDB'!Z8</f>
        <v>0.72</v>
      </c>
      <c r="W24" s="84">
        <f>'9. FP SDB'!AA8</f>
        <v>0.71</v>
      </c>
      <c r="X24" s="84">
        <f>'9. FP SDB'!AB8</f>
        <v>0.70000000000000007</v>
      </c>
      <c r="Y24" s="84">
        <f>'9. FP SDB'!AC8</f>
        <v>0.70000000000000007</v>
      </c>
      <c r="Z24" s="84">
        <f>'9. FP SDB'!AD8</f>
        <v>0.68</v>
      </c>
      <c r="AA24" s="84">
        <f>'9. FP SDB'!AE8</f>
        <v>0.67</v>
      </c>
      <c r="AB24" s="84">
        <f>'9. FP SDB'!AF8</f>
        <v>0.67</v>
      </c>
      <c r="AC24" s="84">
        <f>'9. FP SDB'!AG8</f>
        <v>0.66</v>
      </c>
      <c r="AD24" s="84">
        <f>'9. FP SDB'!AH8</f>
        <v>0.64</v>
      </c>
      <c r="AE24" s="84">
        <f>'9. FP SDB'!AI8</f>
        <v>0.63</v>
      </c>
      <c r="AF24" s="84">
        <f>'9. FP SDB'!AJ8</f>
        <v>0.63</v>
      </c>
    </row>
    <row r="25" spans="1:32" x14ac:dyDescent="0.2">
      <c r="A25" s="78" t="s">
        <v>99</v>
      </c>
      <c r="B25" s="79" t="s">
        <v>100</v>
      </c>
      <c r="C25" s="78" t="s">
        <v>75</v>
      </c>
      <c r="D25" s="80">
        <f>'4. BL SDB'!H9</f>
        <v>5.78</v>
      </c>
      <c r="E25" s="80">
        <f>'4. BL SDB'!I9</f>
        <v>5.830000000000001</v>
      </c>
      <c r="F25" s="80">
        <f>'4. BL SDB'!J9</f>
        <v>5.870000000000001</v>
      </c>
      <c r="G25" s="80">
        <f>'4. BL SDB'!K9</f>
        <v>5.94</v>
      </c>
      <c r="H25" s="80">
        <f>'4. BL SDB'!L9</f>
        <v>5.9600000000000009</v>
      </c>
      <c r="I25" s="80">
        <f>'4. BL SDB'!M9</f>
        <v>5.99</v>
      </c>
      <c r="J25" s="80">
        <f>'4. BL SDB'!N9</f>
        <v>6.0200000000000005</v>
      </c>
      <c r="K25" s="80">
        <f>'4. BL SDB'!O9</f>
        <v>6.0500000000000007</v>
      </c>
      <c r="L25" s="80">
        <f>'4. BL SDB'!P9</f>
        <v>6.0600000000000005</v>
      </c>
      <c r="M25" s="80">
        <f>'4. BL SDB'!Q9</f>
        <v>6.07</v>
      </c>
      <c r="N25" s="80">
        <f>'4. BL SDB'!R9</f>
        <v>6.1</v>
      </c>
      <c r="O25" s="80">
        <f>'4. BL SDB'!S9</f>
        <v>6.11</v>
      </c>
      <c r="P25" s="80">
        <f>'4. BL SDB'!T9</f>
        <v>6.120000000000001</v>
      </c>
      <c r="Q25" s="80">
        <f>'4. BL SDB'!U9</f>
        <v>6.1300000000000008</v>
      </c>
      <c r="R25" s="80">
        <f>'4. BL SDB'!V9</f>
        <v>6.1300000000000008</v>
      </c>
      <c r="S25" s="80">
        <f>'4. BL SDB'!W9</f>
        <v>6.15</v>
      </c>
      <c r="T25" s="80">
        <f>'4. BL SDB'!X9</f>
        <v>6.16</v>
      </c>
      <c r="U25" s="80">
        <f>'4. BL SDB'!Y9</f>
        <v>6.17</v>
      </c>
      <c r="V25" s="80">
        <f>'4. BL SDB'!Z9</f>
        <v>6.1700000000000008</v>
      </c>
      <c r="W25" s="80">
        <f>'4. BL SDB'!AA9</f>
        <v>6.1800000000000006</v>
      </c>
      <c r="X25" s="80">
        <f>'4. BL SDB'!AB9</f>
        <v>6.19</v>
      </c>
      <c r="Y25" s="80">
        <f>'4. BL SDB'!AC9</f>
        <v>6.19</v>
      </c>
      <c r="Z25" s="80">
        <f>'4. BL SDB'!AD9</f>
        <v>6.2000000000000011</v>
      </c>
      <c r="AA25" s="80">
        <f>'4. BL SDB'!AE9</f>
        <v>6.2000000000000011</v>
      </c>
      <c r="AB25" s="80">
        <f>'4. BL SDB'!AF9</f>
        <v>6.2</v>
      </c>
      <c r="AC25" s="80">
        <f>'4. BL SDB'!AG9</f>
        <v>6.2200000000000006</v>
      </c>
      <c r="AD25" s="80">
        <f>'4. BL SDB'!AH9</f>
        <v>6.2100000000000009</v>
      </c>
      <c r="AE25" s="80">
        <f>'4. BL SDB'!AI9</f>
        <v>6.2100000000000009</v>
      </c>
      <c r="AF25" s="80">
        <f>'4. BL SDB'!AJ9</f>
        <v>6.2200000000000006</v>
      </c>
    </row>
    <row r="26" spans="1:32" ht="14.45" customHeight="1" x14ac:dyDescent="0.2">
      <c r="A26" s="78" t="s">
        <v>101</v>
      </c>
      <c r="B26" s="79" t="s">
        <v>100</v>
      </c>
      <c r="C26" s="78" t="s">
        <v>75</v>
      </c>
      <c r="D26" s="80">
        <f>'9. FP SDB'!H9</f>
        <v>5.78</v>
      </c>
      <c r="E26" s="80">
        <f>'9. FP SDB'!I9</f>
        <v>5.830000000000001</v>
      </c>
      <c r="F26" s="80">
        <f>'9. FP SDB'!J9</f>
        <v>5.870000000000001</v>
      </c>
      <c r="G26" s="80">
        <f>'9. FP SDB'!K9</f>
        <v>5.94</v>
      </c>
      <c r="H26" s="80">
        <f>'9. FP SDB'!L9</f>
        <v>5.9600000000000009</v>
      </c>
      <c r="I26" s="80">
        <f>'9. FP SDB'!M9</f>
        <v>5.99</v>
      </c>
      <c r="J26" s="80">
        <f>'9. FP SDB'!N9</f>
        <v>6.0200000000000005</v>
      </c>
      <c r="K26" s="80">
        <f>'9. FP SDB'!O9</f>
        <v>6.0500000000000007</v>
      </c>
      <c r="L26" s="80">
        <f>'9. FP SDB'!P9</f>
        <v>6.0600000000000005</v>
      </c>
      <c r="M26" s="80">
        <f>'9. FP SDB'!Q9</f>
        <v>6.07</v>
      </c>
      <c r="N26" s="80">
        <f>'9. FP SDB'!R9</f>
        <v>6.1</v>
      </c>
      <c r="O26" s="80">
        <f>'9. FP SDB'!S9</f>
        <v>6.11</v>
      </c>
      <c r="P26" s="80">
        <f>'9. FP SDB'!T9</f>
        <v>6.120000000000001</v>
      </c>
      <c r="Q26" s="80">
        <f>'9. FP SDB'!U9</f>
        <v>6.1300000000000008</v>
      </c>
      <c r="R26" s="80">
        <f>'9. FP SDB'!V9</f>
        <v>6.1300000000000008</v>
      </c>
      <c r="S26" s="80">
        <f>'9. FP SDB'!W9</f>
        <v>6.15</v>
      </c>
      <c r="T26" s="80">
        <f>'9. FP SDB'!X9</f>
        <v>6.16</v>
      </c>
      <c r="U26" s="80">
        <f>'9. FP SDB'!Y9</f>
        <v>6.17</v>
      </c>
      <c r="V26" s="80">
        <f>'9. FP SDB'!Z9</f>
        <v>6.1700000000000008</v>
      </c>
      <c r="W26" s="80">
        <f>'9. FP SDB'!AA9</f>
        <v>6.1800000000000006</v>
      </c>
      <c r="X26" s="80">
        <f>'9. FP SDB'!AB9</f>
        <v>6.19</v>
      </c>
      <c r="Y26" s="80">
        <f>'9. FP SDB'!AC9</f>
        <v>6.19</v>
      </c>
      <c r="Z26" s="80">
        <f>'9. FP SDB'!AD9</f>
        <v>6.2000000000000011</v>
      </c>
      <c r="AA26" s="80">
        <f>'9. FP SDB'!AE9</f>
        <v>6.2000000000000011</v>
      </c>
      <c r="AB26" s="80">
        <f>'9. FP SDB'!AF9</f>
        <v>6.2</v>
      </c>
      <c r="AC26" s="80">
        <f>'9. FP SDB'!AG9</f>
        <v>6.2200000000000006</v>
      </c>
      <c r="AD26" s="80">
        <f>'9. FP SDB'!AH9</f>
        <v>6.2100000000000009</v>
      </c>
      <c r="AE26" s="80">
        <f>'9. FP SDB'!AI9</f>
        <v>6.2100000000000009</v>
      </c>
      <c r="AF26" s="80">
        <f>'9. FP SDB'!AJ9</f>
        <v>6.2200000000000006</v>
      </c>
    </row>
    <row r="27" spans="1:32" x14ac:dyDescent="0.2">
      <c r="A27" s="85"/>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row>
    <row r="28" spans="1:32" x14ac:dyDescent="0.2">
      <c r="A28" s="63"/>
      <c r="B28" s="63"/>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2" ht="15.75" x14ac:dyDescent="0.25">
      <c r="A29" s="87" t="s">
        <v>102</v>
      </c>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row>
    <row r="30" spans="1:32" ht="57" x14ac:dyDescent="0.2">
      <c r="A30" s="88"/>
      <c r="B30" s="89"/>
      <c r="C30" s="90" t="str">
        <f t="shared" ref="C30:AA30" si="4">H5</f>
        <v>2020-21</v>
      </c>
      <c r="D30" s="90" t="str">
        <f t="shared" si="4"/>
        <v>2021-22</v>
      </c>
      <c r="E30" s="90" t="str">
        <f t="shared" si="4"/>
        <v>2022-23</v>
      </c>
      <c r="F30" s="90" t="str">
        <f t="shared" si="4"/>
        <v>2023-24</v>
      </c>
      <c r="G30" s="90" t="str">
        <f t="shared" si="4"/>
        <v>2024-25</v>
      </c>
      <c r="H30" s="90" t="str">
        <f t="shared" si="4"/>
        <v>2025-26</v>
      </c>
      <c r="I30" s="90" t="str">
        <f t="shared" si="4"/>
        <v>2026-27</v>
      </c>
      <c r="J30" s="90" t="str">
        <f t="shared" si="4"/>
        <v>2027-28</v>
      </c>
      <c r="K30" s="90" t="str">
        <f t="shared" si="4"/>
        <v>2028-29</v>
      </c>
      <c r="L30" s="90" t="str">
        <f t="shared" si="4"/>
        <v>2029-2030</v>
      </c>
      <c r="M30" s="90" t="str">
        <f t="shared" si="4"/>
        <v>2030-2031</v>
      </c>
      <c r="N30" s="90" t="str">
        <f t="shared" si="4"/>
        <v>2031-2032</v>
      </c>
      <c r="O30" s="90" t="str">
        <f t="shared" si="4"/>
        <v>2032-33</v>
      </c>
      <c r="P30" s="90" t="str">
        <f t="shared" si="4"/>
        <v>2033-34</v>
      </c>
      <c r="Q30" s="90" t="str">
        <f t="shared" si="4"/>
        <v>2034-35</v>
      </c>
      <c r="R30" s="90" t="str">
        <f t="shared" si="4"/>
        <v>2035-36</v>
      </c>
      <c r="S30" s="90" t="str">
        <f t="shared" si="4"/>
        <v>2036-37</v>
      </c>
      <c r="T30" s="90" t="str">
        <f t="shared" si="4"/>
        <v>2037-38</v>
      </c>
      <c r="U30" s="90" t="str">
        <f t="shared" si="4"/>
        <v>2038-39</v>
      </c>
      <c r="V30" s="90" t="str">
        <f t="shared" si="4"/>
        <v>2039-40</v>
      </c>
      <c r="W30" s="90" t="str">
        <f t="shared" si="4"/>
        <v>2040-41</v>
      </c>
      <c r="X30" s="90" t="str">
        <f t="shared" si="4"/>
        <v>2041-42</v>
      </c>
      <c r="Y30" s="90" t="str">
        <f t="shared" si="4"/>
        <v>2042-43</v>
      </c>
      <c r="Z30" s="90" t="str">
        <f t="shared" si="4"/>
        <v>2043-44</v>
      </c>
      <c r="AA30" s="90" t="str">
        <f t="shared" si="4"/>
        <v>2044-45</v>
      </c>
      <c r="AB30" s="91"/>
    </row>
    <row r="31" spans="1:32" x14ac:dyDescent="0.2">
      <c r="A31" s="92"/>
      <c r="B31" s="93" t="s">
        <v>107</v>
      </c>
      <c r="C31" s="94">
        <f>'4. BL SDB'!L10</f>
        <v>5.0200000000000014</v>
      </c>
      <c r="D31" s="94">
        <f>'4. BL SDB'!M10</f>
        <v>5.08</v>
      </c>
      <c r="E31" s="94">
        <f>'4. BL SDB'!N10</f>
        <v>5.120000000000001</v>
      </c>
      <c r="F31" s="94">
        <f>'4. BL SDB'!O10</f>
        <v>5.1700000000000008</v>
      </c>
      <c r="G31" s="94">
        <f>'4. BL SDB'!P10</f>
        <v>5.2100000000000009</v>
      </c>
      <c r="H31" s="94">
        <f>'4. BL SDB'!Q10</f>
        <v>5.24</v>
      </c>
      <c r="I31" s="94">
        <f>'4. BL SDB'!R10</f>
        <v>5.2799999999999994</v>
      </c>
      <c r="J31" s="94">
        <f>'4. BL SDB'!S10</f>
        <v>5.3000000000000007</v>
      </c>
      <c r="K31" s="94">
        <f>'4. BL SDB'!T10</f>
        <v>5.3100000000000014</v>
      </c>
      <c r="L31" s="94">
        <f>'4. BL SDB'!U10</f>
        <v>5.330000000000001</v>
      </c>
      <c r="M31" s="94">
        <f>'4. BL SDB'!V10</f>
        <v>5.330000000000001</v>
      </c>
      <c r="N31" s="94">
        <f>'4. BL SDB'!W10</f>
        <v>5.37</v>
      </c>
      <c r="O31" s="94">
        <f>'4. BL SDB'!X10</f>
        <v>5.4</v>
      </c>
      <c r="P31" s="94">
        <f>'4. BL SDB'!Y10</f>
        <v>5.43</v>
      </c>
      <c r="Q31" s="94">
        <f>'4. BL SDB'!Z10</f>
        <v>5.4500000000000011</v>
      </c>
      <c r="R31" s="94">
        <f>'4. BL SDB'!AA10</f>
        <v>5.4700000000000006</v>
      </c>
      <c r="S31" s="94">
        <f>'4. BL SDB'!AB10</f>
        <v>5.49</v>
      </c>
      <c r="T31" s="94">
        <f>'4. BL SDB'!AC10</f>
        <v>5.49</v>
      </c>
      <c r="U31" s="94">
        <f>'4. BL SDB'!AD10</f>
        <v>5.5200000000000014</v>
      </c>
      <c r="V31" s="94">
        <f>'4. BL SDB'!AE10</f>
        <v>5.5300000000000011</v>
      </c>
      <c r="W31" s="94">
        <f>'4. BL SDB'!AF10</f>
        <v>5.53</v>
      </c>
      <c r="X31" s="94">
        <f>'4. BL SDB'!AG10</f>
        <v>5.5600000000000005</v>
      </c>
      <c r="Y31" s="94">
        <f>'4. BL SDB'!AH10</f>
        <v>5.5700000000000012</v>
      </c>
      <c r="Z31" s="94">
        <f>'4. BL SDB'!AI10</f>
        <v>5.580000000000001</v>
      </c>
      <c r="AA31" s="94">
        <f>'4. BL SDB'!AJ10</f>
        <v>5.5900000000000007</v>
      </c>
      <c r="AB31" s="95"/>
    </row>
    <row r="32" spans="1:32" x14ac:dyDescent="0.2">
      <c r="A32" s="63"/>
      <c r="B32" s="63"/>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row>
    <row r="33" spans="1:28" x14ac:dyDescent="0.2">
      <c r="A33" s="63"/>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row>
    <row r="34" spans="1:28" x14ac:dyDescent="0.2">
      <c r="A34" s="63"/>
      <c r="B34" s="63"/>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row>
    <row r="35" spans="1:28" x14ac:dyDescent="0.2">
      <c r="A35" s="96"/>
      <c r="B35" s="9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row>
    <row r="36" spans="1:28" x14ac:dyDescent="0.2">
      <c r="A36" s="96"/>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row>
    <row r="37" spans="1:28" x14ac:dyDescent="0.2">
      <c r="A37" s="96"/>
      <c r="B37" s="9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row>
    <row r="38" spans="1:28" x14ac:dyDescent="0.2">
      <c r="A38" s="96"/>
      <c r="B38" s="96"/>
      <c r="C38" s="97"/>
      <c r="D38" s="97"/>
      <c r="E38" s="97"/>
      <c r="F38" s="97"/>
      <c r="G38" s="97"/>
      <c r="H38" s="97"/>
      <c r="I38" s="97"/>
      <c r="J38" s="97"/>
      <c r="K38" s="97"/>
      <c r="L38" s="98"/>
      <c r="M38" s="97"/>
      <c r="N38" s="99"/>
      <c r="O38" s="97"/>
      <c r="P38" s="100"/>
      <c r="Q38" s="97"/>
      <c r="R38" s="97"/>
      <c r="S38" s="97"/>
      <c r="T38" s="97"/>
      <c r="U38" s="97"/>
      <c r="V38" s="97"/>
      <c r="W38" s="97"/>
      <c r="X38" s="97"/>
      <c r="Y38" s="97"/>
      <c r="Z38" s="97"/>
      <c r="AA38" s="97"/>
      <c r="AB38" s="97"/>
    </row>
    <row r="39" spans="1:28" x14ac:dyDescent="0.2">
      <c r="A39" s="96"/>
      <c r="B39" s="96"/>
      <c r="C39" s="97"/>
      <c r="D39" s="97"/>
      <c r="E39" s="97"/>
      <c r="F39" s="97"/>
      <c r="G39" s="97"/>
      <c r="H39" s="97"/>
      <c r="I39" s="97"/>
      <c r="J39" s="97"/>
      <c r="K39" s="97"/>
      <c r="L39" s="98"/>
      <c r="M39" s="97"/>
      <c r="N39" s="99"/>
      <c r="O39" s="97"/>
      <c r="P39" s="100"/>
      <c r="Q39" s="97"/>
      <c r="R39" s="97"/>
      <c r="S39" s="97"/>
      <c r="T39" s="97"/>
      <c r="U39" s="97"/>
      <c r="V39" s="97"/>
      <c r="W39" s="97"/>
      <c r="X39" s="97"/>
      <c r="Y39" s="97"/>
      <c r="Z39" s="97"/>
      <c r="AA39" s="97"/>
      <c r="AB39" s="97"/>
    </row>
    <row r="40" spans="1:28" x14ac:dyDescent="0.2">
      <c r="A40" s="96"/>
      <c r="B40" s="96"/>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row>
    <row r="41" spans="1:28" x14ac:dyDescent="0.2">
      <c r="A41" s="63"/>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row>
    <row r="42" spans="1:28" x14ac:dyDescent="0.2">
      <c r="A42" s="63"/>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row>
    <row r="43" spans="1:28" x14ac:dyDescent="0.2">
      <c r="A43" s="63"/>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row>
    <row r="44" spans="1:28" x14ac:dyDescent="0.2">
      <c r="A44" s="63"/>
      <c r="B44" s="63"/>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row>
    <row r="45" spans="1:28" x14ac:dyDescent="0.2">
      <c r="A45" s="63"/>
      <c r="B45" s="6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row>
    <row r="46" spans="1:28" x14ac:dyDescent="0.2">
      <c r="A46" s="63"/>
      <c r="B46" s="63"/>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row>
    <row r="47" spans="1:28" x14ac:dyDescent="0.2">
      <c r="A47" s="63"/>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row>
    <row r="48" spans="1:28" x14ac:dyDescent="0.2">
      <c r="A48" s="63"/>
      <c r="B48" s="63"/>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row>
    <row r="49" spans="1:28" x14ac:dyDescent="0.2">
      <c r="A49" s="63"/>
      <c r="B49" s="63"/>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row>
    <row r="50" spans="1:28" x14ac:dyDescent="0.2">
      <c r="A50" s="63"/>
      <c r="B50" s="63"/>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row>
    <row r="51" spans="1:28" x14ac:dyDescent="0.2">
      <c r="A51" s="63"/>
      <c r="B51" s="63"/>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row>
    <row r="52" spans="1:28" x14ac:dyDescent="0.2">
      <c r="A52" s="63"/>
      <c r="B52" s="63"/>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1:28" x14ac:dyDescent="0.2">
      <c r="A53" s="63"/>
      <c r="B53" s="63"/>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row>
    <row r="54" spans="1:28" x14ac:dyDescent="0.2">
      <c r="A54" s="63"/>
      <c r="B54" s="63"/>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row>
    <row r="55" spans="1:28" x14ac:dyDescent="0.2">
      <c r="A55" s="63"/>
      <c r="B55" s="63"/>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row>
    <row r="56" spans="1:28" x14ac:dyDescent="0.2">
      <c r="A56" s="63"/>
      <c r="B56" s="63"/>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row>
    <row r="57" spans="1:28" x14ac:dyDescent="0.2">
      <c r="A57" s="63"/>
      <c r="B57" s="63"/>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row>
    <row r="58" spans="1:28" x14ac:dyDescent="0.2">
      <c r="A58" s="101"/>
      <c r="B58" s="101"/>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row>
    <row r="59" spans="1:28" x14ac:dyDescent="0.2">
      <c r="A59" s="101"/>
      <c r="B59" s="101"/>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row>
    <row r="60" spans="1:28" x14ac:dyDescent="0.2">
      <c r="A60" s="101"/>
      <c r="B60" s="101"/>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row>
    <row r="61" spans="1:28" x14ac:dyDescent="0.2">
      <c r="A61" s="63"/>
      <c r="B61" s="103"/>
      <c r="C61" s="104"/>
      <c r="D61" s="104"/>
      <c r="E61" s="104"/>
      <c r="F61" s="104"/>
      <c r="G61" s="104"/>
      <c r="H61" s="104"/>
      <c r="I61" s="64"/>
      <c r="J61" s="64"/>
      <c r="K61" s="64"/>
      <c r="L61" s="64"/>
      <c r="M61" s="64"/>
      <c r="N61" s="64"/>
      <c r="O61" s="64"/>
      <c r="P61" s="64"/>
      <c r="Q61" s="64"/>
      <c r="R61" s="64"/>
      <c r="S61" s="64"/>
      <c r="T61" s="64"/>
      <c r="U61" s="64"/>
      <c r="V61" s="64"/>
      <c r="W61" s="64"/>
      <c r="X61" s="64"/>
      <c r="Y61" s="64"/>
      <c r="Z61" s="64"/>
      <c r="AA61" s="64"/>
      <c r="AB61" s="64"/>
    </row>
    <row r="62" spans="1:28" x14ac:dyDescent="0.2">
      <c r="A62" s="101"/>
      <c r="B62" s="101"/>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row>
    <row r="63" spans="1:28" x14ac:dyDescent="0.2">
      <c r="A63" s="101"/>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row>
    <row r="64" spans="1:28" ht="15.75" x14ac:dyDescent="0.25">
      <c r="A64" s="87" t="s">
        <v>108</v>
      </c>
      <c r="B64" s="63"/>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row>
    <row r="65" spans="1:28" ht="57" x14ac:dyDescent="0.2">
      <c r="A65" s="105"/>
      <c r="B65" s="106"/>
      <c r="C65" s="90" t="str">
        <f t="shared" ref="C65:AA65" si="5">H5</f>
        <v>2020-21</v>
      </c>
      <c r="D65" s="90" t="str">
        <f t="shared" si="5"/>
        <v>2021-22</v>
      </c>
      <c r="E65" s="90" t="str">
        <f t="shared" si="5"/>
        <v>2022-23</v>
      </c>
      <c r="F65" s="90" t="str">
        <f t="shared" si="5"/>
        <v>2023-24</v>
      </c>
      <c r="G65" s="90" t="str">
        <f t="shared" si="5"/>
        <v>2024-25</v>
      </c>
      <c r="H65" s="90" t="str">
        <f t="shared" si="5"/>
        <v>2025-26</v>
      </c>
      <c r="I65" s="90" t="str">
        <f t="shared" si="5"/>
        <v>2026-27</v>
      </c>
      <c r="J65" s="90" t="str">
        <f t="shared" si="5"/>
        <v>2027-28</v>
      </c>
      <c r="K65" s="90" t="str">
        <f t="shared" si="5"/>
        <v>2028-29</v>
      </c>
      <c r="L65" s="90" t="str">
        <f t="shared" si="5"/>
        <v>2029-2030</v>
      </c>
      <c r="M65" s="90" t="str">
        <f t="shared" si="5"/>
        <v>2030-2031</v>
      </c>
      <c r="N65" s="90" t="str">
        <f t="shared" si="5"/>
        <v>2031-2032</v>
      </c>
      <c r="O65" s="90" t="str">
        <f t="shared" si="5"/>
        <v>2032-33</v>
      </c>
      <c r="P65" s="90" t="str">
        <f t="shared" si="5"/>
        <v>2033-34</v>
      </c>
      <c r="Q65" s="90" t="str">
        <f t="shared" si="5"/>
        <v>2034-35</v>
      </c>
      <c r="R65" s="90" t="str">
        <f t="shared" si="5"/>
        <v>2035-36</v>
      </c>
      <c r="S65" s="90" t="str">
        <f t="shared" si="5"/>
        <v>2036-37</v>
      </c>
      <c r="T65" s="90" t="str">
        <f t="shared" si="5"/>
        <v>2037-38</v>
      </c>
      <c r="U65" s="90" t="str">
        <f t="shared" si="5"/>
        <v>2038-39</v>
      </c>
      <c r="V65" s="90" t="str">
        <f t="shared" si="5"/>
        <v>2039-40</v>
      </c>
      <c r="W65" s="90" t="str">
        <f t="shared" si="5"/>
        <v>2040-41</v>
      </c>
      <c r="X65" s="90" t="str">
        <f t="shared" si="5"/>
        <v>2041-42</v>
      </c>
      <c r="Y65" s="90" t="str">
        <f t="shared" si="5"/>
        <v>2042-43</v>
      </c>
      <c r="Z65" s="90" t="str">
        <f t="shared" si="5"/>
        <v>2043-44</v>
      </c>
      <c r="AA65" s="90" t="str">
        <f t="shared" si="5"/>
        <v>2044-45</v>
      </c>
      <c r="AB65" s="107"/>
    </row>
    <row r="66" spans="1:28" x14ac:dyDescent="0.2">
      <c r="A66" s="108"/>
      <c r="B66" s="93" t="s">
        <v>107</v>
      </c>
      <c r="C66" s="94">
        <f>'9. FP SDB'!L10</f>
        <v>5.0200000000000014</v>
      </c>
      <c r="D66" s="94">
        <f>'9. FP SDB'!M10</f>
        <v>5.08</v>
      </c>
      <c r="E66" s="94">
        <f>'9. FP SDB'!N10</f>
        <v>5.120000000000001</v>
      </c>
      <c r="F66" s="94">
        <f>'9. FP SDB'!O10</f>
        <v>5.1700000000000008</v>
      </c>
      <c r="G66" s="94">
        <f>'9. FP SDB'!P10</f>
        <v>5.2100000000000009</v>
      </c>
      <c r="H66" s="94">
        <f>'9. FP SDB'!Q10</f>
        <v>5.24</v>
      </c>
      <c r="I66" s="94">
        <f>'9. FP SDB'!R10</f>
        <v>5.2799999999999994</v>
      </c>
      <c r="J66" s="94">
        <f>'9. FP SDB'!S10</f>
        <v>5.3000000000000007</v>
      </c>
      <c r="K66" s="94">
        <f>'9. FP SDB'!T10</f>
        <v>5.3100000000000014</v>
      </c>
      <c r="L66" s="94">
        <f>'9. FP SDB'!U10</f>
        <v>5.330000000000001</v>
      </c>
      <c r="M66" s="94">
        <f>'9. FP SDB'!V10</f>
        <v>5.330000000000001</v>
      </c>
      <c r="N66" s="94">
        <f>'9. FP SDB'!W10</f>
        <v>5.37</v>
      </c>
      <c r="O66" s="94">
        <f>'9. FP SDB'!X10</f>
        <v>5.4</v>
      </c>
      <c r="P66" s="94">
        <f>'9. FP SDB'!Y10</f>
        <v>5.43</v>
      </c>
      <c r="Q66" s="94">
        <f>'9. FP SDB'!Z10</f>
        <v>5.4500000000000011</v>
      </c>
      <c r="R66" s="94">
        <f>'9. FP SDB'!AA10</f>
        <v>5.4700000000000006</v>
      </c>
      <c r="S66" s="94">
        <f>'9. FP SDB'!AB10</f>
        <v>5.49</v>
      </c>
      <c r="T66" s="94">
        <f>'9. FP SDB'!AC10</f>
        <v>5.49</v>
      </c>
      <c r="U66" s="94">
        <f>'9. FP SDB'!AD10</f>
        <v>5.5200000000000014</v>
      </c>
      <c r="V66" s="94">
        <f>'9. FP SDB'!AE10</f>
        <v>5.5300000000000011</v>
      </c>
      <c r="W66" s="94">
        <f>'9. FP SDB'!AF10</f>
        <v>5.53</v>
      </c>
      <c r="X66" s="94">
        <f>'9. FP SDB'!AG10</f>
        <v>5.5600000000000005</v>
      </c>
      <c r="Y66" s="94">
        <f>'9. FP SDB'!AH10</f>
        <v>5.5700000000000012</v>
      </c>
      <c r="Z66" s="94">
        <f>'9. FP SDB'!AI10</f>
        <v>5.580000000000001</v>
      </c>
      <c r="AA66" s="94">
        <f>'9. FP SDB'!AJ10</f>
        <v>5.5900000000000007</v>
      </c>
      <c r="AB66" s="95"/>
    </row>
    <row r="67" spans="1:28" x14ac:dyDescent="0.2">
      <c r="A67" s="109"/>
      <c r="B67" s="103"/>
      <c r="C67" s="104"/>
      <c r="D67" s="104"/>
      <c r="E67" s="104"/>
      <c r="F67" s="104"/>
      <c r="G67" s="104"/>
      <c r="H67" s="104"/>
      <c r="I67" s="110"/>
      <c r="J67" s="104"/>
      <c r="K67" s="104"/>
      <c r="L67" s="104"/>
      <c r="M67" s="104"/>
      <c r="N67" s="104"/>
      <c r="O67" s="64"/>
      <c r="P67" s="64"/>
      <c r="Q67" s="64"/>
      <c r="R67" s="64"/>
      <c r="S67" s="64"/>
      <c r="T67" s="64"/>
      <c r="U67" s="64"/>
      <c r="V67" s="64"/>
      <c r="W67" s="64"/>
      <c r="X67" s="64"/>
      <c r="Y67" s="64"/>
      <c r="Z67" s="64"/>
      <c r="AA67" s="64"/>
      <c r="AB67" s="64"/>
    </row>
    <row r="68" spans="1:28" x14ac:dyDescent="0.2">
      <c r="A68" s="101"/>
      <c r="B68" s="101"/>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row>
    <row r="69" spans="1:28" x14ac:dyDescent="0.2">
      <c r="A69" s="101"/>
      <c r="B69" s="101"/>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row>
    <row r="70" spans="1:28" x14ac:dyDescent="0.2">
      <c r="A70" s="101"/>
      <c r="B70" s="101"/>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row>
    <row r="71" spans="1:28" x14ac:dyDescent="0.2">
      <c r="A71" s="101"/>
      <c r="B71" s="101"/>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row>
    <row r="72" spans="1:28" x14ac:dyDescent="0.2">
      <c r="A72" s="101"/>
      <c r="B72" s="101"/>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row>
    <row r="73" spans="1:28" x14ac:dyDescent="0.2">
      <c r="A73" s="101"/>
      <c r="B73" s="101"/>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row>
    <row r="74" spans="1:28" x14ac:dyDescent="0.2">
      <c r="A74" s="63"/>
      <c r="B74" s="111"/>
      <c r="C74" s="112"/>
      <c r="D74" s="112"/>
      <c r="E74" s="112"/>
      <c r="F74" s="112"/>
      <c r="G74" s="112"/>
      <c r="H74" s="112"/>
      <c r="I74" s="112"/>
      <c r="J74" s="112"/>
      <c r="K74" s="112"/>
      <c r="L74" s="112"/>
      <c r="M74" s="112"/>
      <c r="N74" s="112"/>
      <c r="O74" s="64"/>
      <c r="P74" s="64"/>
      <c r="Q74" s="64"/>
      <c r="R74" s="64"/>
      <c r="S74" s="64"/>
      <c r="T74" s="64"/>
      <c r="U74" s="64"/>
      <c r="V74" s="64"/>
      <c r="W74" s="64"/>
      <c r="X74" s="64"/>
      <c r="Y74" s="64"/>
      <c r="Z74" s="64"/>
      <c r="AA74" s="64"/>
      <c r="AB74" s="64"/>
    </row>
    <row r="75" spans="1:28" x14ac:dyDescent="0.2">
      <c r="A75" s="63"/>
      <c r="B75" s="63"/>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row>
    <row r="76" spans="1:28" x14ac:dyDescent="0.2">
      <c r="A76" s="63"/>
      <c r="B76" s="63"/>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row>
    <row r="77" spans="1:28" x14ac:dyDescent="0.2">
      <c r="A77" s="63"/>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row>
    <row r="78" spans="1:28" x14ac:dyDescent="0.2">
      <c r="A78" s="63"/>
      <c r="B78" s="63"/>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row>
    <row r="79" spans="1:28" x14ac:dyDescent="0.2">
      <c r="A79" s="63"/>
      <c r="B79" s="63"/>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row>
    <row r="80" spans="1:28" x14ac:dyDescent="0.2">
      <c r="A80" s="63"/>
      <c r="B80" s="63"/>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row>
    <row r="81" spans="1:28" x14ac:dyDescent="0.2">
      <c r="A81" s="63"/>
      <c r="B81" s="63"/>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row>
    <row r="82" spans="1:28" x14ac:dyDescent="0.2">
      <c r="A82" s="63"/>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row>
    <row r="83" spans="1:28" x14ac:dyDescent="0.2">
      <c r="A83" s="101"/>
      <c r="B83" s="101"/>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row>
    <row r="84" spans="1:28" x14ac:dyDescent="0.2">
      <c r="A84" s="101"/>
      <c r="B84" s="101"/>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row>
    <row r="85" spans="1:28" x14ac:dyDescent="0.2">
      <c r="A85" s="101"/>
      <c r="B85" s="101"/>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row>
    <row r="86" spans="1:28" x14ac:dyDescent="0.2">
      <c r="A86" s="101"/>
      <c r="B86" s="101"/>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row>
    <row r="87" spans="1:28" x14ac:dyDescent="0.2">
      <c r="A87" s="101"/>
      <c r="B87" s="101"/>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row>
    <row r="88" spans="1:28" x14ac:dyDescent="0.2">
      <c r="A88" s="101"/>
      <c r="B88" s="101"/>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row>
    <row r="89" spans="1:28" x14ac:dyDescent="0.2">
      <c r="A89" s="101"/>
      <c r="B89" s="101"/>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row>
    <row r="90" spans="1:28" x14ac:dyDescent="0.2">
      <c r="A90" s="101"/>
      <c r="B90" s="101"/>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row>
    <row r="91" spans="1:28" x14ac:dyDescent="0.2">
      <c r="A91" s="101"/>
      <c r="B91" s="101"/>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row>
    <row r="92" spans="1:28" x14ac:dyDescent="0.2">
      <c r="A92" s="101"/>
      <c r="B92" s="101"/>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row>
    <row r="93" spans="1:28" x14ac:dyDescent="0.2">
      <c r="A93" s="101"/>
      <c r="B93" s="101"/>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row>
    <row r="94" spans="1:28" x14ac:dyDescent="0.2">
      <c r="A94" s="101"/>
      <c r="B94" s="101"/>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row>
    <row r="95" spans="1:28" x14ac:dyDescent="0.2">
      <c r="A95" s="101"/>
      <c r="B95" s="101"/>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row>
    <row r="96" spans="1:28" x14ac:dyDescent="0.2">
      <c r="A96" s="101"/>
      <c r="B96" s="101"/>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row>
    <row r="97" spans="1:28" x14ac:dyDescent="0.2">
      <c r="A97" s="101"/>
      <c r="B97" s="101"/>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row>
    <row r="98" spans="1:28" x14ac:dyDescent="0.2">
      <c r="A98" s="101"/>
      <c r="B98" s="101"/>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row>
    <row r="99" spans="1:28" x14ac:dyDescent="0.2">
      <c r="A99" s="101"/>
      <c r="B99" s="101"/>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row>
    <row r="100" spans="1:28" x14ac:dyDescent="0.2">
      <c r="A100" s="101"/>
      <c r="B100" s="101"/>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row>
    <row r="101" spans="1:28" x14ac:dyDescent="0.2">
      <c r="A101" s="101"/>
      <c r="B101" s="101"/>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row>
    <row r="102" spans="1:28" x14ac:dyDescent="0.2">
      <c r="A102" s="109"/>
      <c r="B102" s="113" t="s">
        <v>4</v>
      </c>
      <c r="C102" s="114"/>
      <c r="D102" s="114"/>
      <c r="E102" s="114"/>
      <c r="F102" s="115"/>
      <c r="G102" s="116"/>
      <c r="H102" s="116"/>
      <c r="I102" s="902" t="str">
        <f>'TITLE PAGE'!D9</f>
        <v>Yorkshire Water</v>
      </c>
      <c r="J102" s="903"/>
      <c r="K102" s="904"/>
      <c r="L102" s="116"/>
      <c r="M102" s="116"/>
      <c r="N102" s="117"/>
      <c r="O102" s="118"/>
      <c r="P102" s="64"/>
      <c r="Q102" s="64"/>
      <c r="R102" s="64"/>
      <c r="S102" s="64"/>
      <c r="T102" s="64"/>
      <c r="U102" s="64"/>
      <c r="V102" s="64"/>
      <c r="W102" s="64"/>
      <c r="X102" s="64"/>
      <c r="Y102" s="64"/>
      <c r="Z102" s="64"/>
      <c r="AA102" s="64"/>
      <c r="AB102" s="64"/>
    </row>
    <row r="103" spans="1:28" x14ac:dyDescent="0.2">
      <c r="A103" s="63"/>
      <c r="B103" s="119" t="s">
        <v>109</v>
      </c>
      <c r="C103" s="120"/>
      <c r="D103" s="120"/>
      <c r="E103" s="120"/>
      <c r="F103" s="121"/>
      <c r="G103" s="122"/>
      <c r="H103" s="122"/>
      <c r="I103" s="905" t="str">
        <f>'TITLE PAGE'!D10</f>
        <v>East SWZ</v>
      </c>
      <c r="J103" s="906"/>
      <c r="K103" s="907"/>
      <c r="L103" s="122"/>
      <c r="M103" s="122"/>
      <c r="N103" s="123"/>
      <c r="O103" s="118"/>
      <c r="P103" s="64"/>
      <c r="Q103" s="64"/>
      <c r="R103" s="64"/>
      <c r="S103" s="64"/>
      <c r="T103" s="64"/>
      <c r="U103" s="64"/>
      <c r="V103" s="64"/>
      <c r="W103" s="64"/>
      <c r="X103" s="64"/>
      <c r="Y103" s="64"/>
      <c r="Z103" s="64"/>
      <c r="AA103" s="64"/>
      <c r="AB103" s="64"/>
    </row>
    <row r="104" spans="1:28" x14ac:dyDescent="0.2">
      <c r="A104" s="63"/>
      <c r="B104" s="119" t="s">
        <v>6</v>
      </c>
      <c r="C104" s="124"/>
      <c r="D104" s="124"/>
      <c r="E104" s="124"/>
      <c r="F104" s="121"/>
      <c r="G104" s="122"/>
      <c r="H104" s="122"/>
      <c r="I104" s="908">
        <f>'TITLE PAGE'!D11</f>
        <v>2</v>
      </c>
      <c r="J104" s="909"/>
      <c r="K104" s="910"/>
      <c r="L104" s="122"/>
      <c r="M104" s="122"/>
      <c r="N104" s="123"/>
      <c r="O104" s="118"/>
      <c r="P104" s="64"/>
      <c r="Q104" s="64"/>
      <c r="R104" s="64"/>
      <c r="S104" s="64"/>
      <c r="T104" s="64"/>
      <c r="U104" s="64"/>
      <c r="V104" s="64"/>
      <c r="W104" s="64"/>
      <c r="X104" s="64"/>
      <c r="Y104" s="64"/>
      <c r="Z104" s="64"/>
      <c r="AA104" s="64"/>
      <c r="AB104" s="64"/>
    </row>
    <row r="105" spans="1:28" x14ac:dyDescent="0.2">
      <c r="A105" s="63"/>
      <c r="B105" s="119" t="s">
        <v>7</v>
      </c>
      <c r="C105" s="120"/>
      <c r="D105" s="120"/>
      <c r="E105" s="120"/>
      <c r="F105" s="121"/>
      <c r="G105" s="122"/>
      <c r="H105" s="122"/>
      <c r="I105" s="125" t="str">
        <f>'TITLE PAGE'!D12</f>
        <v>Dry Year Annual Average</v>
      </c>
      <c r="J105" s="126"/>
      <c r="K105" s="126"/>
      <c r="L105" s="127"/>
      <c r="M105" s="122"/>
      <c r="N105" s="123"/>
      <c r="O105" s="118"/>
      <c r="P105" s="64"/>
      <c r="Q105" s="64"/>
      <c r="R105" s="64"/>
      <c r="S105" s="64"/>
      <c r="T105" s="64"/>
      <c r="U105" s="64"/>
      <c r="V105" s="64"/>
      <c r="W105" s="64"/>
      <c r="X105" s="64"/>
      <c r="Y105" s="64"/>
      <c r="Z105" s="64"/>
      <c r="AA105" s="64"/>
      <c r="AB105" s="64"/>
    </row>
    <row r="106" spans="1:28" x14ac:dyDescent="0.2">
      <c r="A106" s="63"/>
      <c r="B106" s="119" t="s">
        <v>8</v>
      </c>
      <c r="C106" s="120"/>
      <c r="D106" s="120"/>
      <c r="E106" s="120"/>
      <c r="F106" s="121"/>
      <c r="G106" s="122"/>
      <c r="H106" s="122"/>
      <c r="I106" s="905" t="str">
        <f>'TITLE PAGE'!D13</f>
        <v>TUBs no more than 1 in 25 years</v>
      </c>
      <c r="J106" s="906"/>
      <c r="K106" s="907"/>
      <c r="L106" s="122"/>
      <c r="M106" s="122"/>
      <c r="N106" s="123"/>
      <c r="O106" s="118"/>
      <c r="P106" s="64"/>
      <c r="Q106" s="64"/>
      <c r="R106" s="64"/>
      <c r="S106" s="64"/>
      <c r="T106" s="64"/>
      <c r="U106" s="64"/>
      <c r="V106" s="64"/>
      <c r="W106" s="64"/>
      <c r="X106" s="64"/>
      <c r="Y106" s="64"/>
      <c r="Z106" s="64"/>
      <c r="AA106" s="64"/>
      <c r="AB106" s="64"/>
    </row>
    <row r="107" spans="1:28" x14ac:dyDescent="0.2">
      <c r="A107" s="63"/>
      <c r="B107" s="128"/>
      <c r="C107" s="129"/>
      <c r="D107" s="129"/>
      <c r="E107" s="129"/>
      <c r="F107" s="130"/>
      <c r="G107" s="131"/>
      <c r="H107" s="131"/>
      <c r="I107" s="130"/>
      <c r="J107" s="132"/>
      <c r="K107" s="130"/>
      <c r="L107" s="133"/>
      <c r="M107" s="131"/>
      <c r="N107" s="134"/>
      <c r="O107" s="118"/>
      <c r="P107" s="64"/>
      <c r="Q107" s="64"/>
      <c r="R107" s="64"/>
      <c r="S107" s="64"/>
      <c r="T107" s="64"/>
      <c r="U107" s="64"/>
      <c r="V107" s="64"/>
      <c r="W107" s="64"/>
      <c r="X107" s="64"/>
      <c r="Y107" s="64"/>
      <c r="Z107" s="64"/>
      <c r="AA107" s="64"/>
      <c r="AB107" s="64"/>
    </row>
    <row r="108" spans="1:28" x14ac:dyDescent="0.2">
      <c r="A108" s="101"/>
      <c r="B108" s="101"/>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row>
    <row r="109" spans="1:28" x14ac:dyDescent="0.2">
      <c r="A109" s="101"/>
      <c r="B109" s="101"/>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row>
  </sheetData>
  <mergeCells count="4">
    <mergeCell ref="I102:K102"/>
    <mergeCell ref="I103:K103"/>
    <mergeCell ref="I104:K104"/>
    <mergeCell ref="I106:K106"/>
  </mergeCells>
  <conditionalFormatting sqref="C31:AA31 C66:AA66">
    <cfRule type="cellIs" dxfId="11" priority="1" stopIfTrue="1" operator="lessThan">
      <formula>0</formula>
    </cfRule>
  </conditionalFormatting>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C6"/>
  <sheetViews>
    <sheetView zoomScale="80" zoomScaleNormal="80" workbookViewId="0">
      <selection activeCell="E11" sqref="E11"/>
    </sheetView>
  </sheetViews>
  <sheetFormatPr defaultColWidth="8.88671875" defaultRowHeight="15" x14ac:dyDescent="0.2"/>
  <cols>
    <col min="1" max="1" width="1.44140625" customWidth="1"/>
    <col min="2" max="2" width="3.77734375" customWidth="1"/>
    <col min="3" max="3" width="21" customWidth="1"/>
    <col min="4" max="4" width="16.21875" customWidth="1"/>
    <col min="5" max="5" width="23.21875" customWidth="1"/>
    <col min="6" max="6" width="29.88671875" bestFit="1" customWidth="1"/>
    <col min="7" max="7" width="16.109375" customWidth="1"/>
    <col min="8" max="8" width="16.5546875" customWidth="1"/>
    <col min="9" max="9" width="16.44140625" customWidth="1"/>
    <col min="10" max="10" width="36.6640625" customWidth="1"/>
    <col min="11" max="11" width="25.5546875" customWidth="1"/>
    <col min="12" max="12" width="2" customWidth="1"/>
    <col min="257" max="257" width="1.44140625" customWidth="1"/>
    <col min="258" max="258" width="3.77734375" customWidth="1"/>
    <col min="259" max="259" width="17.109375" customWidth="1"/>
    <col min="260" max="260" width="16.21875" customWidth="1"/>
    <col min="261" max="261" width="23.21875" customWidth="1"/>
    <col min="262" max="262" width="29.88671875" bestFit="1" customWidth="1"/>
    <col min="263" max="263" width="16.109375" customWidth="1"/>
    <col min="264" max="264" width="16.5546875" customWidth="1"/>
    <col min="265" max="265" width="16.44140625" customWidth="1"/>
    <col min="266" max="266" width="36.6640625" customWidth="1"/>
    <col min="268" max="268" width="2" customWidth="1"/>
    <col min="513" max="513" width="1.44140625" customWidth="1"/>
    <col min="514" max="514" width="3.77734375" customWidth="1"/>
    <col min="515" max="515" width="17.109375" customWidth="1"/>
    <col min="516" max="516" width="16.21875" customWidth="1"/>
    <col min="517" max="517" width="23.21875" customWidth="1"/>
    <col min="518" max="518" width="29.88671875" bestFit="1" customWidth="1"/>
    <col min="519" max="519" width="16.109375" customWidth="1"/>
    <col min="520" max="520" width="16.5546875" customWidth="1"/>
    <col min="521" max="521" width="16.44140625" customWidth="1"/>
    <col min="522" max="522" width="36.6640625" customWidth="1"/>
    <col min="524" max="524" width="2" customWidth="1"/>
    <col min="769" max="769" width="1.44140625" customWidth="1"/>
    <col min="770" max="770" width="3.77734375" customWidth="1"/>
    <col min="771" max="771" width="17.109375" customWidth="1"/>
    <col min="772" max="772" width="16.21875" customWidth="1"/>
    <col min="773" max="773" width="23.21875" customWidth="1"/>
    <col min="774" max="774" width="29.88671875" bestFit="1" customWidth="1"/>
    <col min="775" max="775" width="16.109375" customWidth="1"/>
    <col min="776" max="776" width="16.5546875" customWidth="1"/>
    <col min="777" max="777" width="16.44140625" customWidth="1"/>
    <col min="778" max="778" width="36.6640625" customWidth="1"/>
    <col min="780" max="780" width="2" customWidth="1"/>
    <col min="1025" max="1025" width="1.44140625" customWidth="1"/>
    <col min="1026" max="1026" width="3.77734375" customWidth="1"/>
    <col min="1027" max="1027" width="17.109375" customWidth="1"/>
    <col min="1028" max="1028" width="16.21875" customWidth="1"/>
    <col min="1029" max="1029" width="23.21875" customWidth="1"/>
    <col min="1030" max="1030" width="29.88671875" bestFit="1" customWidth="1"/>
    <col min="1031" max="1031" width="16.109375" customWidth="1"/>
    <col min="1032" max="1032" width="16.5546875" customWidth="1"/>
    <col min="1033" max="1033" width="16.44140625" customWidth="1"/>
    <col min="1034" max="1034" width="36.6640625" customWidth="1"/>
    <col min="1036" max="1036" width="2" customWidth="1"/>
    <col min="1281" max="1281" width="1.44140625" customWidth="1"/>
    <col min="1282" max="1282" width="3.77734375" customWidth="1"/>
    <col min="1283" max="1283" width="17.109375" customWidth="1"/>
    <col min="1284" max="1284" width="16.21875" customWidth="1"/>
    <col min="1285" max="1285" width="23.21875" customWidth="1"/>
    <col min="1286" max="1286" width="29.88671875" bestFit="1" customWidth="1"/>
    <col min="1287" max="1287" width="16.109375" customWidth="1"/>
    <col min="1288" max="1288" width="16.5546875" customWidth="1"/>
    <col min="1289" max="1289" width="16.44140625" customWidth="1"/>
    <col min="1290" max="1290" width="36.6640625" customWidth="1"/>
    <col min="1292" max="1292" width="2" customWidth="1"/>
    <col min="1537" max="1537" width="1.44140625" customWidth="1"/>
    <col min="1538" max="1538" width="3.77734375" customWidth="1"/>
    <col min="1539" max="1539" width="17.109375" customWidth="1"/>
    <col min="1540" max="1540" width="16.21875" customWidth="1"/>
    <col min="1541" max="1541" width="23.21875" customWidth="1"/>
    <col min="1542" max="1542" width="29.88671875" bestFit="1" customWidth="1"/>
    <col min="1543" max="1543" width="16.109375" customWidth="1"/>
    <col min="1544" max="1544" width="16.5546875" customWidth="1"/>
    <col min="1545" max="1545" width="16.44140625" customWidth="1"/>
    <col min="1546" max="1546" width="36.6640625" customWidth="1"/>
    <col min="1548" max="1548" width="2" customWidth="1"/>
    <col min="1793" max="1793" width="1.44140625" customWidth="1"/>
    <col min="1794" max="1794" width="3.77734375" customWidth="1"/>
    <col min="1795" max="1795" width="17.109375" customWidth="1"/>
    <col min="1796" max="1796" width="16.21875" customWidth="1"/>
    <col min="1797" max="1797" width="23.21875" customWidth="1"/>
    <col min="1798" max="1798" width="29.88671875" bestFit="1" customWidth="1"/>
    <col min="1799" max="1799" width="16.109375" customWidth="1"/>
    <col min="1800" max="1800" width="16.5546875" customWidth="1"/>
    <col min="1801" max="1801" width="16.44140625" customWidth="1"/>
    <col min="1802" max="1802" width="36.6640625" customWidth="1"/>
    <col min="1804" max="1804" width="2" customWidth="1"/>
    <col min="2049" max="2049" width="1.44140625" customWidth="1"/>
    <col min="2050" max="2050" width="3.77734375" customWidth="1"/>
    <col min="2051" max="2051" width="17.109375" customWidth="1"/>
    <col min="2052" max="2052" width="16.21875" customWidth="1"/>
    <col min="2053" max="2053" width="23.21875" customWidth="1"/>
    <col min="2054" max="2054" width="29.88671875" bestFit="1" customWidth="1"/>
    <col min="2055" max="2055" width="16.109375" customWidth="1"/>
    <col min="2056" max="2056" width="16.5546875" customWidth="1"/>
    <col min="2057" max="2057" width="16.44140625" customWidth="1"/>
    <col min="2058" max="2058" width="36.6640625" customWidth="1"/>
    <col min="2060" max="2060" width="2" customWidth="1"/>
    <col min="2305" max="2305" width="1.44140625" customWidth="1"/>
    <col min="2306" max="2306" width="3.77734375" customWidth="1"/>
    <col min="2307" max="2307" width="17.109375" customWidth="1"/>
    <col min="2308" max="2308" width="16.21875" customWidth="1"/>
    <col min="2309" max="2309" width="23.21875" customWidth="1"/>
    <col min="2310" max="2310" width="29.88671875" bestFit="1" customWidth="1"/>
    <col min="2311" max="2311" width="16.109375" customWidth="1"/>
    <col min="2312" max="2312" width="16.5546875" customWidth="1"/>
    <col min="2313" max="2313" width="16.44140625" customWidth="1"/>
    <col min="2314" max="2314" width="36.6640625" customWidth="1"/>
    <col min="2316" max="2316" width="2" customWidth="1"/>
    <col min="2561" max="2561" width="1.44140625" customWidth="1"/>
    <col min="2562" max="2562" width="3.77734375" customWidth="1"/>
    <col min="2563" max="2563" width="17.109375" customWidth="1"/>
    <col min="2564" max="2564" width="16.21875" customWidth="1"/>
    <col min="2565" max="2565" width="23.21875" customWidth="1"/>
    <col min="2566" max="2566" width="29.88671875" bestFit="1" customWidth="1"/>
    <col min="2567" max="2567" width="16.109375" customWidth="1"/>
    <col min="2568" max="2568" width="16.5546875" customWidth="1"/>
    <col min="2569" max="2569" width="16.44140625" customWidth="1"/>
    <col min="2570" max="2570" width="36.6640625" customWidth="1"/>
    <col min="2572" max="2572" width="2" customWidth="1"/>
    <col min="2817" max="2817" width="1.44140625" customWidth="1"/>
    <col min="2818" max="2818" width="3.77734375" customWidth="1"/>
    <col min="2819" max="2819" width="17.109375" customWidth="1"/>
    <col min="2820" max="2820" width="16.21875" customWidth="1"/>
    <col min="2821" max="2821" width="23.21875" customWidth="1"/>
    <col min="2822" max="2822" width="29.88671875" bestFit="1" customWidth="1"/>
    <col min="2823" max="2823" width="16.109375" customWidth="1"/>
    <col min="2824" max="2824" width="16.5546875" customWidth="1"/>
    <col min="2825" max="2825" width="16.44140625" customWidth="1"/>
    <col min="2826" max="2826" width="36.6640625" customWidth="1"/>
    <col min="2828" max="2828" width="2" customWidth="1"/>
    <col min="3073" max="3073" width="1.44140625" customWidth="1"/>
    <col min="3074" max="3074" width="3.77734375" customWidth="1"/>
    <col min="3075" max="3075" width="17.109375" customWidth="1"/>
    <col min="3076" max="3076" width="16.21875" customWidth="1"/>
    <col min="3077" max="3077" width="23.21875" customWidth="1"/>
    <col min="3078" max="3078" width="29.88671875" bestFit="1" customWidth="1"/>
    <col min="3079" max="3079" width="16.109375" customWidth="1"/>
    <col min="3080" max="3080" width="16.5546875" customWidth="1"/>
    <col min="3081" max="3081" width="16.44140625" customWidth="1"/>
    <col min="3082" max="3082" width="36.6640625" customWidth="1"/>
    <col min="3084" max="3084" width="2" customWidth="1"/>
    <col min="3329" max="3329" width="1.44140625" customWidth="1"/>
    <col min="3330" max="3330" width="3.77734375" customWidth="1"/>
    <col min="3331" max="3331" width="17.109375" customWidth="1"/>
    <col min="3332" max="3332" width="16.21875" customWidth="1"/>
    <col min="3333" max="3333" width="23.21875" customWidth="1"/>
    <col min="3334" max="3334" width="29.88671875" bestFit="1" customWidth="1"/>
    <col min="3335" max="3335" width="16.109375" customWidth="1"/>
    <col min="3336" max="3336" width="16.5546875" customWidth="1"/>
    <col min="3337" max="3337" width="16.44140625" customWidth="1"/>
    <col min="3338" max="3338" width="36.6640625" customWidth="1"/>
    <col min="3340" max="3340" width="2" customWidth="1"/>
    <col min="3585" max="3585" width="1.44140625" customWidth="1"/>
    <col min="3586" max="3586" width="3.77734375" customWidth="1"/>
    <col min="3587" max="3587" width="17.109375" customWidth="1"/>
    <col min="3588" max="3588" width="16.21875" customWidth="1"/>
    <col min="3589" max="3589" width="23.21875" customWidth="1"/>
    <col min="3590" max="3590" width="29.88671875" bestFit="1" customWidth="1"/>
    <col min="3591" max="3591" width="16.109375" customWidth="1"/>
    <col min="3592" max="3592" width="16.5546875" customWidth="1"/>
    <col min="3593" max="3593" width="16.44140625" customWidth="1"/>
    <col min="3594" max="3594" width="36.6640625" customWidth="1"/>
    <col min="3596" max="3596" width="2" customWidth="1"/>
    <col min="3841" max="3841" width="1.44140625" customWidth="1"/>
    <col min="3842" max="3842" width="3.77734375" customWidth="1"/>
    <col min="3843" max="3843" width="17.109375" customWidth="1"/>
    <col min="3844" max="3844" width="16.21875" customWidth="1"/>
    <col min="3845" max="3845" width="23.21875" customWidth="1"/>
    <col min="3846" max="3846" width="29.88671875" bestFit="1" customWidth="1"/>
    <col min="3847" max="3847" width="16.109375" customWidth="1"/>
    <col min="3848" max="3848" width="16.5546875" customWidth="1"/>
    <col min="3849" max="3849" width="16.44140625" customWidth="1"/>
    <col min="3850" max="3850" width="36.6640625" customWidth="1"/>
    <col min="3852" max="3852" width="2" customWidth="1"/>
    <col min="4097" max="4097" width="1.44140625" customWidth="1"/>
    <col min="4098" max="4098" width="3.77734375" customWidth="1"/>
    <col min="4099" max="4099" width="17.109375" customWidth="1"/>
    <col min="4100" max="4100" width="16.21875" customWidth="1"/>
    <col min="4101" max="4101" width="23.21875" customWidth="1"/>
    <col min="4102" max="4102" width="29.88671875" bestFit="1" customWidth="1"/>
    <col min="4103" max="4103" width="16.109375" customWidth="1"/>
    <col min="4104" max="4104" width="16.5546875" customWidth="1"/>
    <col min="4105" max="4105" width="16.44140625" customWidth="1"/>
    <col min="4106" max="4106" width="36.6640625" customWidth="1"/>
    <col min="4108" max="4108" width="2" customWidth="1"/>
    <col min="4353" max="4353" width="1.44140625" customWidth="1"/>
    <col min="4354" max="4354" width="3.77734375" customWidth="1"/>
    <col min="4355" max="4355" width="17.109375" customWidth="1"/>
    <col min="4356" max="4356" width="16.21875" customWidth="1"/>
    <col min="4357" max="4357" width="23.21875" customWidth="1"/>
    <col min="4358" max="4358" width="29.88671875" bestFit="1" customWidth="1"/>
    <col min="4359" max="4359" width="16.109375" customWidth="1"/>
    <col min="4360" max="4360" width="16.5546875" customWidth="1"/>
    <col min="4361" max="4361" width="16.44140625" customWidth="1"/>
    <col min="4362" max="4362" width="36.6640625" customWidth="1"/>
    <col min="4364" max="4364" width="2" customWidth="1"/>
    <col min="4609" max="4609" width="1.44140625" customWidth="1"/>
    <col min="4610" max="4610" width="3.77734375" customWidth="1"/>
    <col min="4611" max="4611" width="17.109375" customWidth="1"/>
    <col min="4612" max="4612" width="16.21875" customWidth="1"/>
    <col min="4613" max="4613" width="23.21875" customWidth="1"/>
    <col min="4614" max="4614" width="29.88671875" bestFit="1" customWidth="1"/>
    <col min="4615" max="4615" width="16.109375" customWidth="1"/>
    <col min="4616" max="4616" width="16.5546875" customWidth="1"/>
    <col min="4617" max="4617" width="16.44140625" customWidth="1"/>
    <col min="4618" max="4618" width="36.6640625" customWidth="1"/>
    <col min="4620" max="4620" width="2" customWidth="1"/>
    <col min="4865" max="4865" width="1.44140625" customWidth="1"/>
    <col min="4866" max="4866" width="3.77734375" customWidth="1"/>
    <col min="4867" max="4867" width="17.109375" customWidth="1"/>
    <col min="4868" max="4868" width="16.21875" customWidth="1"/>
    <col min="4869" max="4869" width="23.21875" customWidth="1"/>
    <col min="4870" max="4870" width="29.88671875" bestFit="1" customWidth="1"/>
    <col min="4871" max="4871" width="16.109375" customWidth="1"/>
    <col min="4872" max="4872" width="16.5546875" customWidth="1"/>
    <col min="4873" max="4873" width="16.44140625" customWidth="1"/>
    <col min="4874" max="4874" width="36.6640625" customWidth="1"/>
    <col min="4876" max="4876" width="2" customWidth="1"/>
    <col min="5121" max="5121" width="1.44140625" customWidth="1"/>
    <col min="5122" max="5122" width="3.77734375" customWidth="1"/>
    <col min="5123" max="5123" width="17.109375" customWidth="1"/>
    <col min="5124" max="5124" width="16.21875" customWidth="1"/>
    <col min="5125" max="5125" width="23.21875" customWidth="1"/>
    <col min="5126" max="5126" width="29.88671875" bestFit="1" customWidth="1"/>
    <col min="5127" max="5127" width="16.109375" customWidth="1"/>
    <col min="5128" max="5128" width="16.5546875" customWidth="1"/>
    <col min="5129" max="5129" width="16.44140625" customWidth="1"/>
    <col min="5130" max="5130" width="36.6640625" customWidth="1"/>
    <col min="5132" max="5132" width="2" customWidth="1"/>
    <col min="5377" max="5377" width="1.44140625" customWidth="1"/>
    <col min="5378" max="5378" width="3.77734375" customWidth="1"/>
    <col min="5379" max="5379" width="17.109375" customWidth="1"/>
    <col min="5380" max="5380" width="16.21875" customWidth="1"/>
    <col min="5381" max="5381" width="23.21875" customWidth="1"/>
    <col min="5382" max="5382" width="29.88671875" bestFit="1" customWidth="1"/>
    <col min="5383" max="5383" width="16.109375" customWidth="1"/>
    <col min="5384" max="5384" width="16.5546875" customWidth="1"/>
    <col min="5385" max="5385" width="16.44140625" customWidth="1"/>
    <col min="5386" max="5386" width="36.6640625" customWidth="1"/>
    <col min="5388" max="5388" width="2" customWidth="1"/>
    <col min="5633" max="5633" width="1.44140625" customWidth="1"/>
    <col min="5634" max="5634" width="3.77734375" customWidth="1"/>
    <col min="5635" max="5635" width="17.109375" customWidth="1"/>
    <col min="5636" max="5636" width="16.21875" customWidth="1"/>
    <col min="5637" max="5637" width="23.21875" customWidth="1"/>
    <col min="5638" max="5638" width="29.88671875" bestFit="1" customWidth="1"/>
    <col min="5639" max="5639" width="16.109375" customWidth="1"/>
    <col min="5640" max="5640" width="16.5546875" customWidth="1"/>
    <col min="5641" max="5641" width="16.44140625" customWidth="1"/>
    <col min="5642" max="5642" width="36.6640625" customWidth="1"/>
    <col min="5644" max="5644" width="2" customWidth="1"/>
    <col min="5889" max="5889" width="1.44140625" customWidth="1"/>
    <col min="5890" max="5890" width="3.77734375" customWidth="1"/>
    <col min="5891" max="5891" width="17.109375" customWidth="1"/>
    <col min="5892" max="5892" width="16.21875" customWidth="1"/>
    <col min="5893" max="5893" width="23.21875" customWidth="1"/>
    <col min="5894" max="5894" width="29.88671875" bestFit="1" customWidth="1"/>
    <col min="5895" max="5895" width="16.109375" customWidth="1"/>
    <col min="5896" max="5896" width="16.5546875" customWidth="1"/>
    <col min="5897" max="5897" width="16.44140625" customWidth="1"/>
    <col min="5898" max="5898" width="36.6640625" customWidth="1"/>
    <col min="5900" max="5900" width="2" customWidth="1"/>
    <col min="6145" max="6145" width="1.44140625" customWidth="1"/>
    <col min="6146" max="6146" width="3.77734375" customWidth="1"/>
    <col min="6147" max="6147" width="17.109375" customWidth="1"/>
    <col min="6148" max="6148" width="16.21875" customWidth="1"/>
    <col min="6149" max="6149" width="23.21875" customWidth="1"/>
    <col min="6150" max="6150" width="29.88671875" bestFit="1" customWidth="1"/>
    <col min="6151" max="6151" width="16.109375" customWidth="1"/>
    <col min="6152" max="6152" width="16.5546875" customWidth="1"/>
    <col min="6153" max="6153" width="16.44140625" customWidth="1"/>
    <col min="6154" max="6154" width="36.6640625" customWidth="1"/>
    <col min="6156" max="6156" width="2" customWidth="1"/>
    <col min="6401" max="6401" width="1.44140625" customWidth="1"/>
    <col min="6402" max="6402" width="3.77734375" customWidth="1"/>
    <col min="6403" max="6403" width="17.109375" customWidth="1"/>
    <col min="6404" max="6404" width="16.21875" customWidth="1"/>
    <col min="6405" max="6405" width="23.21875" customWidth="1"/>
    <col min="6406" max="6406" width="29.88671875" bestFit="1" customWidth="1"/>
    <col min="6407" max="6407" width="16.109375" customWidth="1"/>
    <col min="6408" max="6408" width="16.5546875" customWidth="1"/>
    <col min="6409" max="6409" width="16.44140625" customWidth="1"/>
    <col min="6410" max="6410" width="36.6640625" customWidth="1"/>
    <col min="6412" max="6412" width="2" customWidth="1"/>
    <col min="6657" max="6657" width="1.44140625" customWidth="1"/>
    <col min="6658" max="6658" width="3.77734375" customWidth="1"/>
    <col min="6659" max="6659" width="17.109375" customWidth="1"/>
    <col min="6660" max="6660" width="16.21875" customWidth="1"/>
    <col min="6661" max="6661" width="23.21875" customWidth="1"/>
    <col min="6662" max="6662" width="29.88671875" bestFit="1" customWidth="1"/>
    <col min="6663" max="6663" width="16.109375" customWidth="1"/>
    <col min="6664" max="6664" width="16.5546875" customWidth="1"/>
    <col min="6665" max="6665" width="16.44140625" customWidth="1"/>
    <col min="6666" max="6666" width="36.6640625" customWidth="1"/>
    <col min="6668" max="6668" width="2" customWidth="1"/>
    <col min="6913" max="6913" width="1.44140625" customWidth="1"/>
    <col min="6914" max="6914" width="3.77734375" customWidth="1"/>
    <col min="6915" max="6915" width="17.109375" customWidth="1"/>
    <col min="6916" max="6916" width="16.21875" customWidth="1"/>
    <col min="6917" max="6917" width="23.21875" customWidth="1"/>
    <col min="6918" max="6918" width="29.88671875" bestFit="1" customWidth="1"/>
    <col min="6919" max="6919" width="16.109375" customWidth="1"/>
    <col min="6920" max="6920" width="16.5546875" customWidth="1"/>
    <col min="6921" max="6921" width="16.44140625" customWidth="1"/>
    <col min="6922" max="6922" width="36.6640625" customWidth="1"/>
    <col min="6924" max="6924" width="2" customWidth="1"/>
    <col min="7169" max="7169" width="1.44140625" customWidth="1"/>
    <col min="7170" max="7170" width="3.77734375" customWidth="1"/>
    <col min="7171" max="7171" width="17.109375" customWidth="1"/>
    <col min="7172" max="7172" width="16.21875" customWidth="1"/>
    <col min="7173" max="7173" width="23.21875" customWidth="1"/>
    <col min="7174" max="7174" width="29.88671875" bestFit="1" customWidth="1"/>
    <col min="7175" max="7175" width="16.109375" customWidth="1"/>
    <col min="7176" max="7176" width="16.5546875" customWidth="1"/>
    <col min="7177" max="7177" width="16.44140625" customWidth="1"/>
    <col min="7178" max="7178" width="36.6640625" customWidth="1"/>
    <col min="7180" max="7180" width="2" customWidth="1"/>
    <col min="7425" max="7425" width="1.44140625" customWidth="1"/>
    <col min="7426" max="7426" width="3.77734375" customWidth="1"/>
    <col min="7427" max="7427" width="17.109375" customWidth="1"/>
    <col min="7428" max="7428" width="16.21875" customWidth="1"/>
    <col min="7429" max="7429" width="23.21875" customWidth="1"/>
    <col min="7430" max="7430" width="29.88671875" bestFit="1" customWidth="1"/>
    <col min="7431" max="7431" width="16.109375" customWidth="1"/>
    <col min="7432" max="7432" width="16.5546875" customWidth="1"/>
    <col min="7433" max="7433" width="16.44140625" customWidth="1"/>
    <col min="7434" max="7434" width="36.6640625" customWidth="1"/>
    <col min="7436" max="7436" width="2" customWidth="1"/>
    <col min="7681" max="7681" width="1.44140625" customWidth="1"/>
    <col min="7682" max="7682" width="3.77734375" customWidth="1"/>
    <col min="7683" max="7683" width="17.109375" customWidth="1"/>
    <col min="7684" max="7684" width="16.21875" customWidth="1"/>
    <col min="7685" max="7685" width="23.21875" customWidth="1"/>
    <col min="7686" max="7686" width="29.88671875" bestFit="1" customWidth="1"/>
    <col min="7687" max="7687" width="16.109375" customWidth="1"/>
    <col min="7688" max="7688" width="16.5546875" customWidth="1"/>
    <col min="7689" max="7689" width="16.44140625" customWidth="1"/>
    <col min="7690" max="7690" width="36.6640625" customWidth="1"/>
    <col min="7692" max="7692" width="2" customWidth="1"/>
    <col min="7937" max="7937" width="1.44140625" customWidth="1"/>
    <col min="7938" max="7938" width="3.77734375" customWidth="1"/>
    <col min="7939" max="7939" width="17.109375" customWidth="1"/>
    <col min="7940" max="7940" width="16.21875" customWidth="1"/>
    <col min="7941" max="7941" width="23.21875" customWidth="1"/>
    <col min="7942" max="7942" width="29.88671875" bestFit="1" customWidth="1"/>
    <col min="7943" max="7943" width="16.109375" customWidth="1"/>
    <col min="7944" max="7944" width="16.5546875" customWidth="1"/>
    <col min="7945" max="7945" width="16.44140625" customWidth="1"/>
    <col min="7946" max="7946" width="36.6640625" customWidth="1"/>
    <col min="7948" max="7948" width="2" customWidth="1"/>
    <col min="8193" max="8193" width="1.44140625" customWidth="1"/>
    <col min="8194" max="8194" width="3.77734375" customWidth="1"/>
    <col min="8195" max="8195" width="17.109375" customWidth="1"/>
    <col min="8196" max="8196" width="16.21875" customWidth="1"/>
    <col min="8197" max="8197" width="23.21875" customWidth="1"/>
    <col min="8198" max="8198" width="29.88671875" bestFit="1" customWidth="1"/>
    <col min="8199" max="8199" width="16.109375" customWidth="1"/>
    <col min="8200" max="8200" width="16.5546875" customWidth="1"/>
    <col min="8201" max="8201" width="16.44140625" customWidth="1"/>
    <col min="8202" max="8202" width="36.6640625" customWidth="1"/>
    <col min="8204" max="8204" width="2" customWidth="1"/>
    <col min="8449" max="8449" width="1.44140625" customWidth="1"/>
    <col min="8450" max="8450" width="3.77734375" customWidth="1"/>
    <col min="8451" max="8451" width="17.109375" customWidth="1"/>
    <col min="8452" max="8452" width="16.21875" customWidth="1"/>
    <col min="8453" max="8453" width="23.21875" customWidth="1"/>
    <col min="8454" max="8454" width="29.88671875" bestFit="1" customWidth="1"/>
    <col min="8455" max="8455" width="16.109375" customWidth="1"/>
    <col min="8456" max="8456" width="16.5546875" customWidth="1"/>
    <col min="8457" max="8457" width="16.44140625" customWidth="1"/>
    <col min="8458" max="8458" width="36.6640625" customWidth="1"/>
    <col min="8460" max="8460" width="2" customWidth="1"/>
    <col min="8705" max="8705" width="1.44140625" customWidth="1"/>
    <col min="8706" max="8706" width="3.77734375" customWidth="1"/>
    <col min="8707" max="8707" width="17.109375" customWidth="1"/>
    <col min="8708" max="8708" width="16.21875" customWidth="1"/>
    <col min="8709" max="8709" width="23.21875" customWidth="1"/>
    <col min="8710" max="8710" width="29.88671875" bestFit="1" customWidth="1"/>
    <col min="8711" max="8711" width="16.109375" customWidth="1"/>
    <col min="8712" max="8712" width="16.5546875" customWidth="1"/>
    <col min="8713" max="8713" width="16.44140625" customWidth="1"/>
    <col min="8714" max="8714" width="36.6640625" customWidth="1"/>
    <col min="8716" max="8716" width="2" customWidth="1"/>
    <col min="8961" max="8961" width="1.44140625" customWidth="1"/>
    <col min="8962" max="8962" width="3.77734375" customWidth="1"/>
    <col min="8963" max="8963" width="17.109375" customWidth="1"/>
    <col min="8964" max="8964" width="16.21875" customWidth="1"/>
    <col min="8965" max="8965" width="23.21875" customWidth="1"/>
    <col min="8966" max="8966" width="29.88671875" bestFit="1" customWidth="1"/>
    <col min="8967" max="8967" width="16.109375" customWidth="1"/>
    <col min="8968" max="8968" width="16.5546875" customWidth="1"/>
    <col min="8969" max="8969" width="16.44140625" customWidth="1"/>
    <col min="8970" max="8970" width="36.6640625" customWidth="1"/>
    <col min="8972" max="8972" width="2" customWidth="1"/>
    <col min="9217" max="9217" width="1.44140625" customWidth="1"/>
    <col min="9218" max="9218" width="3.77734375" customWidth="1"/>
    <col min="9219" max="9219" width="17.109375" customWidth="1"/>
    <col min="9220" max="9220" width="16.21875" customWidth="1"/>
    <col min="9221" max="9221" width="23.21875" customWidth="1"/>
    <col min="9222" max="9222" width="29.88671875" bestFit="1" customWidth="1"/>
    <col min="9223" max="9223" width="16.109375" customWidth="1"/>
    <col min="9224" max="9224" width="16.5546875" customWidth="1"/>
    <col min="9225" max="9225" width="16.44140625" customWidth="1"/>
    <col min="9226" max="9226" width="36.6640625" customWidth="1"/>
    <col min="9228" max="9228" width="2" customWidth="1"/>
    <col min="9473" max="9473" width="1.44140625" customWidth="1"/>
    <col min="9474" max="9474" width="3.77734375" customWidth="1"/>
    <col min="9475" max="9475" width="17.109375" customWidth="1"/>
    <col min="9476" max="9476" width="16.21875" customWidth="1"/>
    <col min="9477" max="9477" width="23.21875" customWidth="1"/>
    <col min="9478" max="9478" width="29.88671875" bestFit="1" customWidth="1"/>
    <col min="9479" max="9479" width="16.109375" customWidth="1"/>
    <col min="9480" max="9480" width="16.5546875" customWidth="1"/>
    <col min="9481" max="9481" width="16.44140625" customWidth="1"/>
    <col min="9482" max="9482" width="36.6640625" customWidth="1"/>
    <col min="9484" max="9484" width="2" customWidth="1"/>
    <col min="9729" max="9729" width="1.44140625" customWidth="1"/>
    <col min="9730" max="9730" width="3.77734375" customWidth="1"/>
    <col min="9731" max="9731" width="17.109375" customWidth="1"/>
    <col min="9732" max="9732" width="16.21875" customWidth="1"/>
    <col min="9733" max="9733" width="23.21875" customWidth="1"/>
    <col min="9734" max="9734" width="29.88671875" bestFit="1" customWidth="1"/>
    <col min="9735" max="9735" width="16.109375" customWidth="1"/>
    <col min="9736" max="9736" width="16.5546875" customWidth="1"/>
    <col min="9737" max="9737" width="16.44140625" customWidth="1"/>
    <col min="9738" max="9738" width="36.6640625" customWidth="1"/>
    <col min="9740" max="9740" width="2" customWidth="1"/>
    <col min="9985" max="9985" width="1.44140625" customWidth="1"/>
    <col min="9986" max="9986" width="3.77734375" customWidth="1"/>
    <col min="9987" max="9987" width="17.109375" customWidth="1"/>
    <col min="9988" max="9988" width="16.21875" customWidth="1"/>
    <col min="9989" max="9989" width="23.21875" customWidth="1"/>
    <col min="9990" max="9990" width="29.88671875" bestFit="1" customWidth="1"/>
    <col min="9991" max="9991" width="16.109375" customWidth="1"/>
    <col min="9992" max="9992" width="16.5546875" customWidth="1"/>
    <col min="9993" max="9993" width="16.44140625" customWidth="1"/>
    <col min="9994" max="9994" width="36.6640625" customWidth="1"/>
    <col min="9996" max="9996" width="2" customWidth="1"/>
    <col min="10241" max="10241" width="1.44140625" customWidth="1"/>
    <col min="10242" max="10242" width="3.77734375" customWidth="1"/>
    <col min="10243" max="10243" width="17.109375" customWidth="1"/>
    <col min="10244" max="10244" width="16.21875" customWidth="1"/>
    <col min="10245" max="10245" width="23.21875" customWidth="1"/>
    <col min="10246" max="10246" width="29.88671875" bestFit="1" customWidth="1"/>
    <col min="10247" max="10247" width="16.109375" customWidth="1"/>
    <col min="10248" max="10248" width="16.5546875" customWidth="1"/>
    <col min="10249" max="10249" width="16.44140625" customWidth="1"/>
    <col min="10250" max="10250" width="36.6640625" customWidth="1"/>
    <col min="10252" max="10252" width="2" customWidth="1"/>
    <col min="10497" max="10497" width="1.44140625" customWidth="1"/>
    <col min="10498" max="10498" width="3.77734375" customWidth="1"/>
    <col min="10499" max="10499" width="17.109375" customWidth="1"/>
    <col min="10500" max="10500" width="16.21875" customWidth="1"/>
    <col min="10501" max="10501" width="23.21875" customWidth="1"/>
    <col min="10502" max="10502" width="29.88671875" bestFit="1" customWidth="1"/>
    <col min="10503" max="10503" width="16.109375" customWidth="1"/>
    <col min="10504" max="10504" width="16.5546875" customWidth="1"/>
    <col min="10505" max="10505" width="16.44140625" customWidth="1"/>
    <col min="10506" max="10506" width="36.6640625" customWidth="1"/>
    <col min="10508" max="10508" width="2" customWidth="1"/>
    <col min="10753" max="10753" width="1.44140625" customWidth="1"/>
    <col min="10754" max="10754" width="3.77734375" customWidth="1"/>
    <col min="10755" max="10755" width="17.109375" customWidth="1"/>
    <col min="10756" max="10756" width="16.21875" customWidth="1"/>
    <col min="10757" max="10757" width="23.21875" customWidth="1"/>
    <col min="10758" max="10758" width="29.88671875" bestFit="1" customWidth="1"/>
    <col min="10759" max="10759" width="16.109375" customWidth="1"/>
    <col min="10760" max="10760" width="16.5546875" customWidth="1"/>
    <col min="10761" max="10761" width="16.44140625" customWidth="1"/>
    <col min="10762" max="10762" width="36.6640625" customWidth="1"/>
    <col min="10764" max="10764" width="2" customWidth="1"/>
    <col min="11009" max="11009" width="1.44140625" customWidth="1"/>
    <col min="11010" max="11010" width="3.77734375" customWidth="1"/>
    <col min="11011" max="11011" width="17.109375" customWidth="1"/>
    <col min="11012" max="11012" width="16.21875" customWidth="1"/>
    <col min="11013" max="11013" width="23.21875" customWidth="1"/>
    <col min="11014" max="11014" width="29.88671875" bestFit="1" customWidth="1"/>
    <col min="11015" max="11015" width="16.109375" customWidth="1"/>
    <col min="11016" max="11016" width="16.5546875" customWidth="1"/>
    <col min="11017" max="11017" width="16.44140625" customWidth="1"/>
    <col min="11018" max="11018" width="36.6640625" customWidth="1"/>
    <col min="11020" max="11020" width="2" customWidth="1"/>
    <col min="11265" max="11265" width="1.44140625" customWidth="1"/>
    <col min="11266" max="11266" width="3.77734375" customWidth="1"/>
    <col min="11267" max="11267" width="17.109375" customWidth="1"/>
    <col min="11268" max="11268" width="16.21875" customWidth="1"/>
    <col min="11269" max="11269" width="23.21875" customWidth="1"/>
    <col min="11270" max="11270" width="29.88671875" bestFit="1" customWidth="1"/>
    <col min="11271" max="11271" width="16.109375" customWidth="1"/>
    <col min="11272" max="11272" width="16.5546875" customWidth="1"/>
    <col min="11273" max="11273" width="16.44140625" customWidth="1"/>
    <col min="11274" max="11274" width="36.6640625" customWidth="1"/>
    <col min="11276" max="11276" width="2" customWidth="1"/>
    <col min="11521" max="11521" width="1.44140625" customWidth="1"/>
    <col min="11522" max="11522" width="3.77734375" customWidth="1"/>
    <col min="11523" max="11523" width="17.109375" customWidth="1"/>
    <col min="11524" max="11524" width="16.21875" customWidth="1"/>
    <col min="11525" max="11525" width="23.21875" customWidth="1"/>
    <col min="11526" max="11526" width="29.88671875" bestFit="1" customWidth="1"/>
    <col min="11527" max="11527" width="16.109375" customWidth="1"/>
    <col min="11528" max="11528" width="16.5546875" customWidth="1"/>
    <col min="11529" max="11529" width="16.44140625" customWidth="1"/>
    <col min="11530" max="11530" width="36.6640625" customWidth="1"/>
    <col min="11532" max="11532" width="2" customWidth="1"/>
    <col min="11777" max="11777" width="1.44140625" customWidth="1"/>
    <col min="11778" max="11778" width="3.77734375" customWidth="1"/>
    <col min="11779" max="11779" width="17.109375" customWidth="1"/>
    <col min="11780" max="11780" width="16.21875" customWidth="1"/>
    <col min="11781" max="11781" width="23.21875" customWidth="1"/>
    <col min="11782" max="11782" width="29.88671875" bestFit="1" customWidth="1"/>
    <col min="11783" max="11783" width="16.109375" customWidth="1"/>
    <col min="11784" max="11784" width="16.5546875" customWidth="1"/>
    <col min="11785" max="11785" width="16.44140625" customWidth="1"/>
    <col min="11786" max="11786" width="36.6640625" customWidth="1"/>
    <col min="11788" max="11788" width="2" customWidth="1"/>
    <col min="12033" max="12033" width="1.44140625" customWidth="1"/>
    <col min="12034" max="12034" width="3.77734375" customWidth="1"/>
    <col min="12035" max="12035" width="17.109375" customWidth="1"/>
    <col min="12036" max="12036" width="16.21875" customWidth="1"/>
    <col min="12037" max="12037" width="23.21875" customWidth="1"/>
    <col min="12038" max="12038" width="29.88671875" bestFit="1" customWidth="1"/>
    <col min="12039" max="12039" width="16.109375" customWidth="1"/>
    <col min="12040" max="12040" width="16.5546875" customWidth="1"/>
    <col min="12041" max="12041" width="16.44140625" customWidth="1"/>
    <col min="12042" max="12042" width="36.6640625" customWidth="1"/>
    <col min="12044" max="12044" width="2" customWidth="1"/>
    <col min="12289" max="12289" width="1.44140625" customWidth="1"/>
    <col min="12290" max="12290" width="3.77734375" customWidth="1"/>
    <col min="12291" max="12291" width="17.109375" customWidth="1"/>
    <col min="12292" max="12292" width="16.21875" customWidth="1"/>
    <col min="12293" max="12293" width="23.21875" customWidth="1"/>
    <col min="12294" max="12294" width="29.88671875" bestFit="1" customWidth="1"/>
    <col min="12295" max="12295" width="16.109375" customWidth="1"/>
    <col min="12296" max="12296" width="16.5546875" customWidth="1"/>
    <col min="12297" max="12297" width="16.44140625" customWidth="1"/>
    <col min="12298" max="12298" width="36.6640625" customWidth="1"/>
    <col min="12300" max="12300" width="2" customWidth="1"/>
    <col min="12545" max="12545" width="1.44140625" customWidth="1"/>
    <col min="12546" max="12546" width="3.77734375" customWidth="1"/>
    <col min="12547" max="12547" width="17.109375" customWidth="1"/>
    <col min="12548" max="12548" width="16.21875" customWidth="1"/>
    <col min="12549" max="12549" width="23.21875" customWidth="1"/>
    <col min="12550" max="12550" width="29.88671875" bestFit="1" customWidth="1"/>
    <col min="12551" max="12551" width="16.109375" customWidth="1"/>
    <col min="12552" max="12552" width="16.5546875" customWidth="1"/>
    <col min="12553" max="12553" width="16.44140625" customWidth="1"/>
    <col min="12554" max="12554" width="36.6640625" customWidth="1"/>
    <col min="12556" max="12556" width="2" customWidth="1"/>
    <col min="12801" max="12801" width="1.44140625" customWidth="1"/>
    <col min="12802" max="12802" width="3.77734375" customWidth="1"/>
    <col min="12803" max="12803" width="17.109375" customWidth="1"/>
    <col min="12804" max="12804" width="16.21875" customWidth="1"/>
    <col min="12805" max="12805" width="23.21875" customWidth="1"/>
    <col min="12806" max="12806" width="29.88671875" bestFit="1" customWidth="1"/>
    <col min="12807" max="12807" width="16.109375" customWidth="1"/>
    <col min="12808" max="12808" width="16.5546875" customWidth="1"/>
    <col min="12809" max="12809" width="16.44140625" customWidth="1"/>
    <col min="12810" max="12810" width="36.6640625" customWidth="1"/>
    <col min="12812" max="12812" width="2" customWidth="1"/>
    <col min="13057" max="13057" width="1.44140625" customWidth="1"/>
    <col min="13058" max="13058" width="3.77734375" customWidth="1"/>
    <col min="13059" max="13059" width="17.109375" customWidth="1"/>
    <col min="13060" max="13060" width="16.21875" customWidth="1"/>
    <col min="13061" max="13061" width="23.21875" customWidth="1"/>
    <col min="13062" max="13062" width="29.88671875" bestFit="1" customWidth="1"/>
    <col min="13063" max="13063" width="16.109375" customWidth="1"/>
    <col min="13064" max="13064" width="16.5546875" customWidth="1"/>
    <col min="13065" max="13065" width="16.44140625" customWidth="1"/>
    <col min="13066" max="13066" width="36.6640625" customWidth="1"/>
    <col min="13068" max="13068" width="2" customWidth="1"/>
    <col min="13313" max="13313" width="1.44140625" customWidth="1"/>
    <col min="13314" max="13314" width="3.77734375" customWidth="1"/>
    <col min="13315" max="13315" width="17.109375" customWidth="1"/>
    <col min="13316" max="13316" width="16.21875" customWidth="1"/>
    <col min="13317" max="13317" width="23.21875" customWidth="1"/>
    <col min="13318" max="13318" width="29.88671875" bestFit="1" customWidth="1"/>
    <col min="13319" max="13319" width="16.109375" customWidth="1"/>
    <col min="13320" max="13320" width="16.5546875" customWidth="1"/>
    <col min="13321" max="13321" width="16.44140625" customWidth="1"/>
    <col min="13322" max="13322" width="36.6640625" customWidth="1"/>
    <col min="13324" max="13324" width="2" customWidth="1"/>
    <col min="13569" max="13569" width="1.44140625" customWidth="1"/>
    <col min="13570" max="13570" width="3.77734375" customWidth="1"/>
    <col min="13571" max="13571" width="17.109375" customWidth="1"/>
    <col min="13572" max="13572" width="16.21875" customWidth="1"/>
    <col min="13573" max="13573" width="23.21875" customWidth="1"/>
    <col min="13574" max="13574" width="29.88671875" bestFit="1" customWidth="1"/>
    <col min="13575" max="13575" width="16.109375" customWidth="1"/>
    <col min="13576" max="13576" width="16.5546875" customWidth="1"/>
    <col min="13577" max="13577" width="16.44140625" customWidth="1"/>
    <col min="13578" max="13578" width="36.6640625" customWidth="1"/>
    <col min="13580" max="13580" width="2" customWidth="1"/>
    <col min="13825" max="13825" width="1.44140625" customWidth="1"/>
    <col min="13826" max="13826" width="3.77734375" customWidth="1"/>
    <col min="13827" max="13827" width="17.109375" customWidth="1"/>
    <col min="13828" max="13828" width="16.21875" customWidth="1"/>
    <col min="13829" max="13829" width="23.21875" customWidth="1"/>
    <col min="13830" max="13830" width="29.88671875" bestFit="1" customWidth="1"/>
    <col min="13831" max="13831" width="16.109375" customWidth="1"/>
    <col min="13832" max="13832" width="16.5546875" customWidth="1"/>
    <col min="13833" max="13833" width="16.44140625" customWidth="1"/>
    <col min="13834" max="13834" width="36.6640625" customWidth="1"/>
    <col min="13836" max="13836" width="2" customWidth="1"/>
    <col min="14081" max="14081" width="1.44140625" customWidth="1"/>
    <col min="14082" max="14082" width="3.77734375" customWidth="1"/>
    <col min="14083" max="14083" width="17.109375" customWidth="1"/>
    <col min="14084" max="14084" width="16.21875" customWidth="1"/>
    <col min="14085" max="14085" width="23.21875" customWidth="1"/>
    <col min="14086" max="14086" width="29.88671875" bestFit="1" customWidth="1"/>
    <col min="14087" max="14087" width="16.109375" customWidth="1"/>
    <col min="14088" max="14088" width="16.5546875" customWidth="1"/>
    <col min="14089" max="14089" width="16.44140625" customWidth="1"/>
    <col min="14090" max="14090" width="36.6640625" customWidth="1"/>
    <col min="14092" max="14092" width="2" customWidth="1"/>
    <col min="14337" max="14337" width="1.44140625" customWidth="1"/>
    <col min="14338" max="14338" width="3.77734375" customWidth="1"/>
    <col min="14339" max="14339" width="17.109375" customWidth="1"/>
    <col min="14340" max="14340" width="16.21875" customWidth="1"/>
    <col min="14341" max="14341" width="23.21875" customWidth="1"/>
    <col min="14342" max="14342" width="29.88671875" bestFit="1" customWidth="1"/>
    <col min="14343" max="14343" width="16.109375" customWidth="1"/>
    <col min="14344" max="14344" width="16.5546875" customWidth="1"/>
    <col min="14345" max="14345" width="16.44140625" customWidth="1"/>
    <col min="14346" max="14346" width="36.6640625" customWidth="1"/>
    <col min="14348" max="14348" width="2" customWidth="1"/>
    <col min="14593" max="14593" width="1.44140625" customWidth="1"/>
    <col min="14594" max="14594" width="3.77734375" customWidth="1"/>
    <col min="14595" max="14595" width="17.109375" customWidth="1"/>
    <col min="14596" max="14596" width="16.21875" customWidth="1"/>
    <col min="14597" max="14597" width="23.21875" customWidth="1"/>
    <col min="14598" max="14598" width="29.88671875" bestFit="1" customWidth="1"/>
    <col min="14599" max="14599" width="16.109375" customWidth="1"/>
    <col min="14600" max="14600" width="16.5546875" customWidth="1"/>
    <col min="14601" max="14601" width="16.44140625" customWidth="1"/>
    <col min="14602" max="14602" width="36.6640625" customWidth="1"/>
    <col min="14604" max="14604" width="2" customWidth="1"/>
    <col min="14849" max="14849" width="1.44140625" customWidth="1"/>
    <col min="14850" max="14850" width="3.77734375" customWidth="1"/>
    <col min="14851" max="14851" width="17.109375" customWidth="1"/>
    <col min="14852" max="14852" width="16.21875" customWidth="1"/>
    <col min="14853" max="14853" width="23.21875" customWidth="1"/>
    <col min="14854" max="14854" width="29.88671875" bestFit="1" customWidth="1"/>
    <col min="14855" max="14855" width="16.109375" customWidth="1"/>
    <col min="14856" max="14856" width="16.5546875" customWidth="1"/>
    <col min="14857" max="14857" width="16.44140625" customWidth="1"/>
    <col min="14858" max="14858" width="36.6640625" customWidth="1"/>
    <col min="14860" max="14860" width="2" customWidth="1"/>
    <col min="15105" max="15105" width="1.44140625" customWidth="1"/>
    <col min="15106" max="15106" width="3.77734375" customWidth="1"/>
    <col min="15107" max="15107" width="17.109375" customWidth="1"/>
    <col min="15108" max="15108" width="16.21875" customWidth="1"/>
    <col min="15109" max="15109" width="23.21875" customWidth="1"/>
    <col min="15110" max="15110" width="29.88671875" bestFit="1" customWidth="1"/>
    <col min="15111" max="15111" width="16.109375" customWidth="1"/>
    <col min="15112" max="15112" width="16.5546875" customWidth="1"/>
    <col min="15113" max="15113" width="16.44140625" customWidth="1"/>
    <col min="15114" max="15114" width="36.6640625" customWidth="1"/>
    <col min="15116" max="15116" width="2" customWidth="1"/>
    <col min="15361" max="15361" width="1.44140625" customWidth="1"/>
    <col min="15362" max="15362" width="3.77734375" customWidth="1"/>
    <col min="15363" max="15363" width="17.109375" customWidth="1"/>
    <col min="15364" max="15364" width="16.21875" customWidth="1"/>
    <col min="15365" max="15365" width="23.21875" customWidth="1"/>
    <col min="15366" max="15366" width="29.88671875" bestFit="1" customWidth="1"/>
    <col min="15367" max="15367" width="16.109375" customWidth="1"/>
    <col min="15368" max="15368" width="16.5546875" customWidth="1"/>
    <col min="15369" max="15369" width="16.44140625" customWidth="1"/>
    <col min="15370" max="15370" width="36.6640625" customWidth="1"/>
    <col min="15372" max="15372" width="2" customWidth="1"/>
    <col min="15617" max="15617" width="1.44140625" customWidth="1"/>
    <col min="15618" max="15618" width="3.77734375" customWidth="1"/>
    <col min="15619" max="15619" width="17.109375" customWidth="1"/>
    <col min="15620" max="15620" width="16.21875" customWidth="1"/>
    <col min="15621" max="15621" width="23.21875" customWidth="1"/>
    <col min="15622" max="15622" width="29.88671875" bestFit="1" customWidth="1"/>
    <col min="15623" max="15623" width="16.109375" customWidth="1"/>
    <col min="15624" max="15624" width="16.5546875" customWidth="1"/>
    <col min="15625" max="15625" width="16.44140625" customWidth="1"/>
    <col min="15626" max="15626" width="36.6640625" customWidth="1"/>
    <col min="15628" max="15628" width="2" customWidth="1"/>
    <col min="15873" max="15873" width="1.44140625" customWidth="1"/>
    <col min="15874" max="15874" width="3.77734375" customWidth="1"/>
    <col min="15875" max="15875" width="17.109375" customWidth="1"/>
    <col min="15876" max="15876" width="16.21875" customWidth="1"/>
    <col min="15877" max="15877" width="23.21875" customWidth="1"/>
    <col min="15878" max="15878" width="29.88671875" bestFit="1" customWidth="1"/>
    <col min="15879" max="15879" width="16.109375" customWidth="1"/>
    <col min="15880" max="15880" width="16.5546875" customWidth="1"/>
    <col min="15881" max="15881" width="16.44140625" customWidth="1"/>
    <col min="15882" max="15882" width="36.6640625" customWidth="1"/>
    <col min="15884" max="15884" width="2" customWidth="1"/>
    <col min="16129" max="16129" width="1.44140625" customWidth="1"/>
    <col min="16130" max="16130" width="3.77734375" customWidth="1"/>
    <col min="16131" max="16131" width="17.109375" customWidth="1"/>
    <col min="16132" max="16132" width="16.21875" customWidth="1"/>
    <col min="16133" max="16133" width="23.21875" customWidth="1"/>
    <col min="16134" max="16134" width="29.88671875" bestFit="1" customWidth="1"/>
    <col min="16135" max="16135" width="16.109375" customWidth="1"/>
    <col min="16136" max="16136" width="16.5546875" customWidth="1"/>
    <col min="16137" max="16137" width="16.44140625" customWidth="1"/>
    <col min="16138" max="16138" width="36.6640625" customWidth="1"/>
    <col min="16140" max="16140" width="2" customWidth="1"/>
  </cols>
  <sheetData>
    <row r="4" spans="3:3" ht="20.25" x14ac:dyDescent="0.3">
      <c r="C4" s="889" t="s">
        <v>788</v>
      </c>
    </row>
    <row r="5" spans="3:3" ht="20.25" x14ac:dyDescent="0.3">
      <c r="C5" s="889"/>
    </row>
    <row r="6" spans="3:3" ht="20.25" x14ac:dyDescent="0.3">
      <c r="C6" s="889" t="s">
        <v>789</v>
      </c>
    </row>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3"/>
  <sheetViews>
    <sheetView zoomScale="80" zoomScaleNormal="80" workbookViewId="0">
      <selection activeCell="L24" sqref="L24"/>
    </sheetView>
  </sheetViews>
  <sheetFormatPr defaultColWidth="8.88671875" defaultRowHeight="27" customHeight="1" x14ac:dyDescent="0.2"/>
  <cols>
    <col min="1" max="1" width="1.33203125" customWidth="1"/>
    <col min="2" max="2" width="7.88671875" customWidth="1"/>
    <col min="3" max="3" width="8.33203125" customWidth="1"/>
    <col min="4" max="4" width="21.77734375" customWidth="1"/>
    <col min="5" max="5" width="21.33203125" customWidth="1"/>
    <col min="6" max="6" width="9.33203125" customWidth="1"/>
    <col min="7" max="7" width="8" bestFit="1" customWidth="1"/>
    <col min="8" max="8" width="15.88671875" customWidth="1"/>
    <col min="9" max="36" width="11.44140625" customWidth="1"/>
    <col min="257" max="257" width="1.33203125" customWidth="1"/>
    <col min="258" max="258" width="7.88671875" customWidth="1"/>
    <col min="259" max="259" width="8.33203125" customWidth="1"/>
    <col min="260" max="260" width="23.33203125" customWidth="1"/>
    <col min="261" max="261" width="21.33203125" customWidth="1"/>
    <col min="262" max="262" width="9.33203125" customWidth="1"/>
    <col min="263" max="263" width="8" bestFit="1" customWidth="1"/>
    <col min="264" max="264" width="15.88671875" customWidth="1"/>
    <col min="265" max="292" width="11.44140625" customWidth="1"/>
    <col min="513" max="513" width="1.33203125" customWidth="1"/>
    <col min="514" max="514" width="7.88671875" customWidth="1"/>
    <col min="515" max="515" width="8.33203125" customWidth="1"/>
    <col min="516" max="516" width="23.33203125" customWidth="1"/>
    <col min="517" max="517" width="21.33203125" customWidth="1"/>
    <col min="518" max="518" width="9.33203125" customWidth="1"/>
    <col min="519" max="519" width="8" bestFit="1" customWidth="1"/>
    <col min="520" max="520" width="15.88671875" customWidth="1"/>
    <col min="521" max="548" width="11.44140625" customWidth="1"/>
    <col min="769" max="769" width="1.33203125" customWidth="1"/>
    <col min="770" max="770" width="7.88671875" customWidth="1"/>
    <col min="771" max="771" width="8.33203125" customWidth="1"/>
    <col min="772" max="772" width="23.33203125" customWidth="1"/>
    <col min="773" max="773" width="21.33203125" customWidth="1"/>
    <col min="774" max="774" width="9.33203125" customWidth="1"/>
    <col min="775" max="775" width="8" bestFit="1" customWidth="1"/>
    <col min="776" max="776" width="15.88671875" customWidth="1"/>
    <col min="777" max="804" width="11.44140625" customWidth="1"/>
    <col min="1025" max="1025" width="1.33203125" customWidth="1"/>
    <col min="1026" max="1026" width="7.88671875" customWidth="1"/>
    <col min="1027" max="1027" width="8.33203125" customWidth="1"/>
    <col min="1028" max="1028" width="23.33203125" customWidth="1"/>
    <col min="1029" max="1029" width="21.33203125" customWidth="1"/>
    <col min="1030" max="1030" width="9.33203125" customWidth="1"/>
    <col min="1031" max="1031" width="8" bestFit="1"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23.33203125" customWidth="1"/>
    <col min="1285" max="1285" width="21.33203125" customWidth="1"/>
    <col min="1286" max="1286" width="9.33203125" customWidth="1"/>
    <col min="1287" max="1287" width="8" bestFit="1"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23.33203125" customWidth="1"/>
    <col min="1541" max="1541" width="21.33203125" customWidth="1"/>
    <col min="1542" max="1542" width="9.33203125" customWidth="1"/>
    <col min="1543" max="1543" width="8" bestFit="1"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23.33203125" customWidth="1"/>
    <col min="1797" max="1797" width="21.33203125" customWidth="1"/>
    <col min="1798" max="1798" width="9.33203125" customWidth="1"/>
    <col min="1799" max="1799" width="8" bestFit="1"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23.33203125" customWidth="1"/>
    <col min="2053" max="2053" width="21.33203125" customWidth="1"/>
    <col min="2054" max="2054" width="9.33203125" customWidth="1"/>
    <col min="2055" max="2055" width="8" bestFit="1"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23.33203125" customWidth="1"/>
    <col min="2309" max="2309" width="21.33203125" customWidth="1"/>
    <col min="2310" max="2310" width="9.33203125" customWidth="1"/>
    <col min="2311" max="2311" width="8" bestFit="1"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23.33203125" customWidth="1"/>
    <col min="2565" max="2565" width="21.33203125" customWidth="1"/>
    <col min="2566" max="2566" width="9.33203125" customWidth="1"/>
    <col min="2567" max="2567" width="8" bestFit="1"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23.33203125" customWidth="1"/>
    <col min="2821" max="2821" width="21.33203125" customWidth="1"/>
    <col min="2822" max="2822" width="9.33203125" customWidth="1"/>
    <col min="2823" max="2823" width="8" bestFit="1"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23.33203125" customWidth="1"/>
    <col min="3077" max="3077" width="21.33203125" customWidth="1"/>
    <col min="3078" max="3078" width="9.33203125" customWidth="1"/>
    <col min="3079" max="3079" width="8" bestFit="1"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23.33203125" customWidth="1"/>
    <col min="3333" max="3333" width="21.33203125" customWidth="1"/>
    <col min="3334" max="3334" width="9.33203125" customWidth="1"/>
    <col min="3335" max="3335" width="8" bestFit="1"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23.33203125" customWidth="1"/>
    <col min="3589" max="3589" width="21.33203125" customWidth="1"/>
    <col min="3590" max="3590" width="9.33203125" customWidth="1"/>
    <col min="3591" max="3591" width="8" bestFit="1"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23.33203125" customWidth="1"/>
    <col min="3845" max="3845" width="21.33203125" customWidth="1"/>
    <col min="3846" max="3846" width="9.33203125" customWidth="1"/>
    <col min="3847" max="3847" width="8" bestFit="1"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23.33203125" customWidth="1"/>
    <col min="4101" max="4101" width="21.33203125" customWidth="1"/>
    <col min="4102" max="4102" width="9.33203125" customWidth="1"/>
    <col min="4103" max="4103" width="8" bestFit="1"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23.33203125" customWidth="1"/>
    <col min="4357" max="4357" width="21.33203125" customWidth="1"/>
    <col min="4358" max="4358" width="9.33203125" customWidth="1"/>
    <col min="4359" max="4359" width="8" bestFit="1"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23.33203125" customWidth="1"/>
    <col min="4613" max="4613" width="21.33203125" customWidth="1"/>
    <col min="4614" max="4614" width="9.33203125" customWidth="1"/>
    <col min="4615" max="4615" width="8" bestFit="1"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23.33203125" customWidth="1"/>
    <col min="4869" max="4869" width="21.33203125" customWidth="1"/>
    <col min="4870" max="4870" width="9.33203125" customWidth="1"/>
    <col min="4871" max="4871" width="8" bestFit="1"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23.33203125" customWidth="1"/>
    <col min="5125" max="5125" width="21.33203125" customWidth="1"/>
    <col min="5126" max="5126" width="9.33203125" customWidth="1"/>
    <col min="5127" max="5127" width="8" bestFit="1"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23.33203125" customWidth="1"/>
    <col min="5381" max="5381" width="21.33203125" customWidth="1"/>
    <col min="5382" max="5382" width="9.33203125" customWidth="1"/>
    <col min="5383" max="5383" width="8" bestFit="1"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23.33203125" customWidth="1"/>
    <col min="5637" max="5637" width="21.33203125" customWidth="1"/>
    <col min="5638" max="5638" width="9.33203125" customWidth="1"/>
    <col min="5639" max="5639" width="8" bestFit="1"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23.33203125" customWidth="1"/>
    <col min="5893" max="5893" width="21.33203125" customWidth="1"/>
    <col min="5894" max="5894" width="9.33203125" customWidth="1"/>
    <col min="5895" max="5895" width="8" bestFit="1"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23.33203125" customWidth="1"/>
    <col min="6149" max="6149" width="21.33203125" customWidth="1"/>
    <col min="6150" max="6150" width="9.33203125" customWidth="1"/>
    <col min="6151" max="6151" width="8" bestFit="1"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23.33203125" customWidth="1"/>
    <col min="6405" max="6405" width="21.33203125" customWidth="1"/>
    <col min="6406" max="6406" width="9.33203125" customWidth="1"/>
    <col min="6407" max="6407" width="8" bestFit="1"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23.33203125" customWidth="1"/>
    <col min="6661" max="6661" width="21.33203125" customWidth="1"/>
    <col min="6662" max="6662" width="9.33203125" customWidth="1"/>
    <col min="6663" max="6663" width="8" bestFit="1"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23.33203125" customWidth="1"/>
    <col min="6917" max="6917" width="21.33203125" customWidth="1"/>
    <col min="6918" max="6918" width="9.33203125" customWidth="1"/>
    <col min="6919" max="6919" width="8" bestFit="1"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23.33203125" customWidth="1"/>
    <col min="7173" max="7173" width="21.33203125" customWidth="1"/>
    <col min="7174" max="7174" width="9.33203125" customWidth="1"/>
    <col min="7175" max="7175" width="8" bestFit="1"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23.33203125" customWidth="1"/>
    <col min="7429" max="7429" width="21.33203125" customWidth="1"/>
    <col min="7430" max="7430" width="9.33203125" customWidth="1"/>
    <col min="7431" max="7431" width="8" bestFit="1"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23.33203125" customWidth="1"/>
    <col min="7685" max="7685" width="21.33203125" customWidth="1"/>
    <col min="7686" max="7686" width="9.33203125" customWidth="1"/>
    <col min="7687" max="7687" width="8" bestFit="1"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23.33203125" customWidth="1"/>
    <col min="7941" max="7941" width="21.33203125" customWidth="1"/>
    <col min="7942" max="7942" width="9.33203125" customWidth="1"/>
    <col min="7943" max="7943" width="8" bestFit="1"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23.33203125" customWidth="1"/>
    <col min="8197" max="8197" width="21.33203125" customWidth="1"/>
    <col min="8198" max="8198" width="9.33203125" customWidth="1"/>
    <col min="8199" max="8199" width="8" bestFit="1"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23.33203125" customWidth="1"/>
    <col min="8453" max="8453" width="21.33203125" customWidth="1"/>
    <col min="8454" max="8454" width="9.33203125" customWidth="1"/>
    <col min="8455" max="8455" width="8" bestFit="1"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23.33203125" customWidth="1"/>
    <col min="8709" max="8709" width="21.33203125" customWidth="1"/>
    <col min="8710" max="8710" width="9.33203125" customWidth="1"/>
    <col min="8711" max="8711" width="8" bestFit="1"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23.33203125" customWidth="1"/>
    <col min="8965" max="8965" width="21.33203125" customWidth="1"/>
    <col min="8966" max="8966" width="9.33203125" customWidth="1"/>
    <col min="8967" max="8967" width="8" bestFit="1"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23.33203125" customWidth="1"/>
    <col min="9221" max="9221" width="21.33203125" customWidth="1"/>
    <col min="9222" max="9222" width="9.33203125" customWidth="1"/>
    <col min="9223" max="9223" width="8" bestFit="1"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23.33203125" customWidth="1"/>
    <col min="9477" max="9477" width="21.33203125" customWidth="1"/>
    <col min="9478" max="9478" width="9.33203125" customWidth="1"/>
    <col min="9479" max="9479" width="8" bestFit="1"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23.33203125" customWidth="1"/>
    <col min="9733" max="9733" width="21.33203125" customWidth="1"/>
    <col min="9734" max="9734" width="9.33203125" customWidth="1"/>
    <col min="9735" max="9735" width="8" bestFit="1"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23.33203125" customWidth="1"/>
    <col min="9989" max="9989" width="21.33203125" customWidth="1"/>
    <col min="9990" max="9990" width="9.33203125" customWidth="1"/>
    <col min="9991" max="9991" width="8" bestFit="1"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23.33203125" customWidth="1"/>
    <col min="10245" max="10245" width="21.33203125" customWidth="1"/>
    <col min="10246" max="10246" width="9.33203125" customWidth="1"/>
    <col min="10247" max="10247" width="8" bestFit="1"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23.33203125" customWidth="1"/>
    <col min="10501" max="10501" width="21.33203125" customWidth="1"/>
    <col min="10502" max="10502" width="9.33203125" customWidth="1"/>
    <col min="10503" max="10503" width="8" bestFit="1"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23.33203125" customWidth="1"/>
    <col min="10757" max="10757" width="21.33203125" customWidth="1"/>
    <col min="10758" max="10758" width="9.33203125" customWidth="1"/>
    <col min="10759" max="10759" width="8" bestFit="1"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23.33203125" customWidth="1"/>
    <col min="11013" max="11013" width="21.33203125" customWidth="1"/>
    <col min="11014" max="11014" width="9.33203125" customWidth="1"/>
    <col min="11015" max="11015" width="8" bestFit="1"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23.33203125" customWidth="1"/>
    <col min="11269" max="11269" width="21.33203125" customWidth="1"/>
    <col min="11270" max="11270" width="9.33203125" customWidth="1"/>
    <col min="11271" max="11271" width="8" bestFit="1"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23.33203125" customWidth="1"/>
    <col min="11525" max="11525" width="21.33203125" customWidth="1"/>
    <col min="11526" max="11526" width="9.33203125" customWidth="1"/>
    <col min="11527" max="11527" width="8" bestFit="1"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23.33203125" customWidth="1"/>
    <col min="11781" max="11781" width="21.33203125" customWidth="1"/>
    <col min="11782" max="11782" width="9.33203125" customWidth="1"/>
    <col min="11783" max="11783" width="8" bestFit="1"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23.33203125" customWidth="1"/>
    <col min="12037" max="12037" width="21.33203125" customWidth="1"/>
    <col min="12038" max="12038" width="9.33203125" customWidth="1"/>
    <col min="12039" max="12039" width="8" bestFit="1"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23.33203125" customWidth="1"/>
    <col min="12293" max="12293" width="21.33203125" customWidth="1"/>
    <col min="12294" max="12294" width="9.33203125" customWidth="1"/>
    <col min="12295" max="12295" width="8" bestFit="1"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23.33203125" customWidth="1"/>
    <col min="12549" max="12549" width="21.33203125" customWidth="1"/>
    <col min="12550" max="12550" width="9.33203125" customWidth="1"/>
    <col min="12551" max="12551" width="8" bestFit="1"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23.33203125" customWidth="1"/>
    <col min="12805" max="12805" width="21.33203125" customWidth="1"/>
    <col min="12806" max="12806" width="9.33203125" customWidth="1"/>
    <col min="12807" max="12807" width="8" bestFit="1"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23.33203125" customWidth="1"/>
    <col min="13061" max="13061" width="21.33203125" customWidth="1"/>
    <col min="13062" max="13062" width="9.33203125" customWidth="1"/>
    <col min="13063" max="13063" width="8" bestFit="1"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23.33203125" customWidth="1"/>
    <col min="13317" max="13317" width="21.33203125" customWidth="1"/>
    <col min="13318" max="13318" width="9.33203125" customWidth="1"/>
    <col min="13319" max="13319" width="8" bestFit="1"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23.33203125" customWidth="1"/>
    <col min="13573" max="13573" width="21.33203125" customWidth="1"/>
    <col min="13574" max="13574" width="9.33203125" customWidth="1"/>
    <col min="13575" max="13575" width="8" bestFit="1"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23.33203125" customWidth="1"/>
    <col min="13829" max="13829" width="21.33203125" customWidth="1"/>
    <col min="13830" max="13830" width="9.33203125" customWidth="1"/>
    <col min="13831" max="13831" width="8" bestFit="1"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23.33203125" customWidth="1"/>
    <col min="14085" max="14085" width="21.33203125" customWidth="1"/>
    <col min="14086" max="14086" width="9.33203125" customWidth="1"/>
    <col min="14087" max="14087" width="8" bestFit="1"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23.33203125" customWidth="1"/>
    <col min="14341" max="14341" width="21.33203125" customWidth="1"/>
    <col min="14342" max="14342" width="9.33203125" customWidth="1"/>
    <col min="14343" max="14343" width="8" bestFit="1"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23.33203125" customWidth="1"/>
    <col min="14597" max="14597" width="21.33203125" customWidth="1"/>
    <col min="14598" max="14598" width="9.33203125" customWidth="1"/>
    <col min="14599" max="14599" width="8" bestFit="1"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23.33203125" customWidth="1"/>
    <col min="14853" max="14853" width="21.33203125" customWidth="1"/>
    <col min="14854" max="14854" width="9.33203125" customWidth="1"/>
    <col min="14855" max="14855" width="8" bestFit="1"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23.33203125" customWidth="1"/>
    <col min="15109" max="15109" width="21.33203125" customWidth="1"/>
    <col min="15110" max="15110" width="9.33203125" customWidth="1"/>
    <col min="15111" max="15111" width="8" bestFit="1"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23.33203125" customWidth="1"/>
    <col min="15365" max="15365" width="21.33203125" customWidth="1"/>
    <col min="15366" max="15366" width="9.33203125" customWidth="1"/>
    <col min="15367" max="15367" width="8" bestFit="1"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23.33203125" customWidth="1"/>
    <col min="15621" max="15621" width="21.33203125" customWidth="1"/>
    <col min="15622" max="15622" width="9.33203125" customWidth="1"/>
    <col min="15623" max="15623" width="8" bestFit="1"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23.33203125" customWidth="1"/>
    <col min="15877" max="15877" width="21.33203125" customWidth="1"/>
    <col min="15878" max="15878" width="9.33203125" customWidth="1"/>
    <col min="15879" max="15879" width="8" bestFit="1"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23.33203125" customWidth="1"/>
    <col min="16133" max="16133" width="21.33203125" customWidth="1"/>
    <col min="16134" max="16134" width="9.33203125" customWidth="1"/>
    <col min="16135" max="16135" width="8" bestFit="1" customWidth="1"/>
    <col min="16136" max="16136" width="15.88671875" customWidth="1"/>
    <col min="16137" max="16164" width="11.44140625" customWidth="1"/>
  </cols>
  <sheetData>
    <row r="1" spans="1:37" ht="27" customHeight="1" thickBot="1" x14ac:dyDescent="0.25">
      <c r="A1" s="135"/>
      <c r="B1" s="151"/>
      <c r="C1" s="152" t="s">
        <v>116</v>
      </c>
      <c r="D1" s="153"/>
      <c r="E1" s="154"/>
      <c r="F1" s="155"/>
      <c r="G1" s="155"/>
      <c r="H1" s="156"/>
      <c r="I1" s="911"/>
      <c r="J1" s="912"/>
      <c r="K1" s="157"/>
      <c r="L1" s="158"/>
      <c r="M1" s="156"/>
      <c r="N1" s="155"/>
      <c r="O1" s="156"/>
      <c r="P1" s="157"/>
      <c r="Q1" s="157"/>
      <c r="R1" s="157"/>
      <c r="S1" s="157"/>
      <c r="T1" s="157"/>
      <c r="U1" s="157"/>
      <c r="V1" s="157"/>
      <c r="W1" s="157"/>
      <c r="X1" s="157"/>
      <c r="Y1" s="157"/>
      <c r="Z1" s="157"/>
      <c r="AA1" s="157"/>
      <c r="AB1" s="157"/>
      <c r="AC1" s="157"/>
      <c r="AD1" s="157"/>
      <c r="AE1" s="157"/>
      <c r="AF1" s="157"/>
      <c r="AG1" s="157"/>
      <c r="AH1" s="159"/>
      <c r="AI1" s="157"/>
      <c r="AJ1" s="157"/>
      <c r="AK1" s="157"/>
    </row>
    <row r="2" spans="1:37" ht="27" customHeight="1" thickBot="1" x14ac:dyDescent="0.25">
      <c r="A2" s="160"/>
      <c r="B2" s="161"/>
      <c r="C2" s="136" t="s">
        <v>110</v>
      </c>
      <c r="D2" s="137" t="s">
        <v>117</v>
      </c>
      <c r="E2" s="162" t="s">
        <v>111</v>
      </c>
      <c r="F2" s="137" t="s">
        <v>118</v>
      </c>
      <c r="G2" s="163" t="s">
        <v>119</v>
      </c>
      <c r="H2" s="164" t="str">
        <f>'TITLE PAGE'!D14</f>
        <v>2015-16</v>
      </c>
      <c r="I2" s="165" t="str">
        <f>'WRZ summary'!E5</f>
        <v>For info 2017-18</v>
      </c>
      <c r="J2" s="166" t="str">
        <f>'WRZ summary'!F5</f>
        <v>For info 2018-19</v>
      </c>
      <c r="K2" s="166" t="str">
        <f>'WRZ summary'!G5</f>
        <v>For info 2019-20</v>
      </c>
      <c r="L2" s="167" t="str">
        <f>'WRZ summary'!H5</f>
        <v>2020-21</v>
      </c>
      <c r="M2" s="167" t="str">
        <f>'WRZ summary'!I5</f>
        <v>2021-22</v>
      </c>
      <c r="N2" s="167" t="str">
        <f>'WRZ summary'!J5</f>
        <v>2022-23</v>
      </c>
      <c r="O2" s="167" t="str">
        <f>'WRZ summary'!K5</f>
        <v>2023-24</v>
      </c>
      <c r="P2" s="167" t="str">
        <f>'WRZ summary'!L5</f>
        <v>2024-25</v>
      </c>
      <c r="Q2" s="167" t="str">
        <f>'WRZ summary'!M5</f>
        <v>2025-26</v>
      </c>
      <c r="R2" s="167" t="str">
        <f>'WRZ summary'!N5</f>
        <v>2026-27</v>
      </c>
      <c r="S2" s="167" t="str">
        <f>'WRZ summary'!O5</f>
        <v>2027-28</v>
      </c>
      <c r="T2" s="167" t="str">
        <f>'WRZ summary'!P5</f>
        <v>2028-29</v>
      </c>
      <c r="U2" s="167" t="str">
        <f>'WRZ summary'!Q5</f>
        <v>2029-2030</v>
      </c>
      <c r="V2" s="167" t="str">
        <f>'WRZ summary'!R5</f>
        <v>2030-2031</v>
      </c>
      <c r="W2" s="167" t="str">
        <f>'WRZ summary'!S5</f>
        <v>2031-2032</v>
      </c>
      <c r="X2" s="167" t="str">
        <f>'WRZ summary'!T5</f>
        <v>2032-33</v>
      </c>
      <c r="Y2" s="167" t="str">
        <f>'WRZ summary'!U5</f>
        <v>2033-34</v>
      </c>
      <c r="Z2" s="167" t="str">
        <f>'WRZ summary'!V5</f>
        <v>2034-35</v>
      </c>
      <c r="AA2" s="167" t="str">
        <f>'WRZ summary'!W5</f>
        <v>2035-36</v>
      </c>
      <c r="AB2" s="167" t="str">
        <f>'WRZ summary'!X5</f>
        <v>2036-37</v>
      </c>
      <c r="AC2" s="167" t="str">
        <f>'WRZ summary'!Y5</f>
        <v>2037-38</v>
      </c>
      <c r="AD2" s="167" t="str">
        <f>'WRZ summary'!Z5</f>
        <v>2038-39</v>
      </c>
      <c r="AE2" s="167" t="str">
        <f>'WRZ summary'!AA5</f>
        <v>2039-40</v>
      </c>
      <c r="AF2" s="167" t="str">
        <f>'WRZ summary'!AB5</f>
        <v>2040-41</v>
      </c>
      <c r="AG2" s="167" t="str">
        <f>'WRZ summary'!AC5</f>
        <v>2041-42</v>
      </c>
      <c r="AH2" s="167" t="str">
        <f>'WRZ summary'!AD5</f>
        <v>2042-43</v>
      </c>
      <c r="AI2" s="167" t="str">
        <f>'WRZ summary'!AE5</f>
        <v>2043-44</v>
      </c>
      <c r="AJ2" s="168" t="str">
        <f>'WRZ summary'!AF5</f>
        <v>2044-45</v>
      </c>
      <c r="AK2" s="169"/>
    </row>
    <row r="3" spans="1:37" ht="27" customHeight="1" x14ac:dyDescent="0.2">
      <c r="A3" s="170"/>
      <c r="B3" s="171"/>
      <c r="C3" s="426" t="s">
        <v>120</v>
      </c>
      <c r="D3" s="427" t="s">
        <v>121</v>
      </c>
      <c r="E3" s="428" t="s">
        <v>113</v>
      </c>
      <c r="F3" s="429" t="s">
        <v>75</v>
      </c>
      <c r="G3" s="429">
        <v>2</v>
      </c>
      <c r="H3" s="430">
        <v>8.08</v>
      </c>
      <c r="I3" s="363">
        <v>8.0399999999999991</v>
      </c>
      <c r="J3" s="363">
        <v>7.98</v>
      </c>
      <c r="K3" s="431">
        <v>7.93</v>
      </c>
      <c r="L3" s="432">
        <v>7.9</v>
      </c>
      <c r="M3" s="432">
        <v>7.87</v>
      </c>
      <c r="N3" s="432">
        <v>7.85</v>
      </c>
      <c r="O3" s="432">
        <v>7.82</v>
      </c>
      <c r="P3" s="432">
        <v>7.81</v>
      </c>
      <c r="Q3" s="432">
        <v>7.79</v>
      </c>
      <c r="R3" s="432">
        <v>7.77</v>
      </c>
      <c r="S3" s="432">
        <v>7.76</v>
      </c>
      <c r="T3" s="432">
        <v>7.75</v>
      </c>
      <c r="U3" s="432">
        <v>7.73</v>
      </c>
      <c r="V3" s="432">
        <v>7.72</v>
      </c>
      <c r="W3" s="432">
        <v>7.72</v>
      </c>
      <c r="X3" s="432">
        <v>7.71</v>
      </c>
      <c r="Y3" s="432">
        <v>7.7</v>
      </c>
      <c r="Z3" s="432">
        <v>7.69</v>
      </c>
      <c r="AA3" s="432">
        <v>7.68</v>
      </c>
      <c r="AB3" s="432">
        <v>7.68</v>
      </c>
      <c r="AC3" s="432">
        <v>7.67</v>
      </c>
      <c r="AD3" s="432">
        <v>7.66</v>
      </c>
      <c r="AE3" s="432">
        <v>7.65</v>
      </c>
      <c r="AF3" s="432">
        <v>7.65</v>
      </c>
      <c r="AG3" s="432">
        <v>7.65</v>
      </c>
      <c r="AH3" s="432">
        <v>7.65</v>
      </c>
      <c r="AI3" s="432">
        <v>7.65</v>
      </c>
      <c r="AJ3" s="477">
        <v>7.64</v>
      </c>
      <c r="AK3" s="138"/>
    </row>
    <row r="4" spans="1:37" ht="27" customHeight="1" x14ac:dyDescent="0.2">
      <c r="A4" s="172"/>
      <c r="B4" s="913" t="s">
        <v>122</v>
      </c>
      <c r="C4" s="391" t="s">
        <v>123</v>
      </c>
      <c r="D4" s="433" t="s">
        <v>124</v>
      </c>
      <c r="E4" s="434" t="s">
        <v>125</v>
      </c>
      <c r="F4" s="326" t="s">
        <v>75</v>
      </c>
      <c r="G4" s="326">
        <v>2</v>
      </c>
      <c r="H4" s="830">
        <f>SUM(H5:H6)</f>
        <v>0</v>
      </c>
      <c r="I4" s="449">
        <f t="shared" ref="I4:AJ4" si="0">SUM(I5:I6)</f>
        <v>0</v>
      </c>
      <c r="J4" s="449">
        <f t="shared" si="0"/>
        <v>0</v>
      </c>
      <c r="K4" s="449">
        <f t="shared" si="0"/>
        <v>0</v>
      </c>
      <c r="L4" s="831">
        <f t="shared" si="0"/>
        <v>0</v>
      </c>
      <c r="M4" s="831">
        <f t="shared" si="0"/>
        <v>0</v>
      </c>
      <c r="N4" s="831">
        <f t="shared" si="0"/>
        <v>0</v>
      </c>
      <c r="O4" s="831">
        <f t="shared" si="0"/>
        <v>0</v>
      </c>
      <c r="P4" s="831">
        <f t="shared" si="0"/>
        <v>0</v>
      </c>
      <c r="Q4" s="831">
        <f t="shared" si="0"/>
        <v>0</v>
      </c>
      <c r="R4" s="831">
        <f t="shared" si="0"/>
        <v>0</v>
      </c>
      <c r="S4" s="831">
        <f t="shared" si="0"/>
        <v>0</v>
      </c>
      <c r="T4" s="831">
        <f t="shared" si="0"/>
        <v>0</v>
      </c>
      <c r="U4" s="831">
        <f t="shared" si="0"/>
        <v>0</v>
      </c>
      <c r="V4" s="831">
        <f t="shared" si="0"/>
        <v>0</v>
      </c>
      <c r="W4" s="831">
        <f t="shared" si="0"/>
        <v>0</v>
      </c>
      <c r="X4" s="831">
        <f t="shared" si="0"/>
        <v>0</v>
      </c>
      <c r="Y4" s="831">
        <f t="shared" si="0"/>
        <v>0</v>
      </c>
      <c r="Z4" s="831">
        <f t="shared" si="0"/>
        <v>0</v>
      </c>
      <c r="AA4" s="831">
        <f t="shared" si="0"/>
        <v>0</v>
      </c>
      <c r="AB4" s="831">
        <f t="shared" si="0"/>
        <v>0</v>
      </c>
      <c r="AC4" s="831">
        <f t="shared" si="0"/>
        <v>0</v>
      </c>
      <c r="AD4" s="831">
        <f t="shared" si="0"/>
        <v>0</v>
      </c>
      <c r="AE4" s="831">
        <f t="shared" si="0"/>
        <v>0</v>
      </c>
      <c r="AF4" s="831">
        <f t="shared" si="0"/>
        <v>0</v>
      </c>
      <c r="AG4" s="831">
        <f t="shared" si="0"/>
        <v>0</v>
      </c>
      <c r="AH4" s="831">
        <f t="shared" si="0"/>
        <v>0</v>
      </c>
      <c r="AI4" s="831">
        <f t="shared" si="0"/>
        <v>0</v>
      </c>
      <c r="AJ4" s="832">
        <f t="shared" si="0"/>
        <v>0</v>
      </c>
      <c r="AK4" s="138"/>
    </row>
    <row r="5" spans="1:37" ht="27" customHeight="1" x14ac:dyDescent="0.2">
      <c r="A5" s="173"/>
      <c r="B5" s="913"/>
      <c r="C5" s="385" t="s">
        <v>126</v>
      </c>
      <c r="D5" s="422" t="s">
        <v>127</v>
      </c>
      <c r="E5" s="374" t="s">
        <v>113</v>
      </c>
      <c r="F5" s="375" t="s">
        <v>75</v>
      </c>
      <c r="G5" s="387">
        <v>2</v>
      </c>
      <c r="H5" s="352">
        <v>0</v>
      </c>
      <c r="I5" s="274">
        <v>0</v>
      </c>
      <c r="J5" s="274">
        <v>0</v>
      </c>
      <c r="K5" s="274">
        <v>0</v>
      </c>
      <c r="L5" s="275">
        <v>0</v>
      </c>
      <c r="M5" s="275">
        <v>0</v>
      </c>
      <c r="N5" s="275">
        <v>0</v>
      </c>
      <c r="O5" s="275">
        <v>0</v>
      </c>
      <c r="P5" s="275">
        <v>0</v>
      </c>
      <c r="Q5" s="275">
        <v>0</v>
      </c>
      <c r="R5" s="275">
        <v>0</v>
      </c>
      <c r="S5" s="275">
        <v>0</v>
      </c>
      <c r="T5" s="275">
        <v>0</v>
      </c>
      <c r="U5" s="275">
        <v>0</v>
      </c>
      <c r="V5" s="275">
        <v>0</v>
      </c>
      <c r="W5" s="275">
        <v>0</v>
      </c>
      <c r="X5" s="275">
        <v>0</v>
      </c>
      <c r="Y5" s="275">
        <v>0</v>
      </c>
      <c r="Z5" s="275">
        <v>0</v>
      </c>
      <c r="AA5" s="275">
        <v>0</v>
      </c>
      <c r="AB5" s="275">
        <v>0</v>
      </c>
      <c r="AC5" s="275">
        <v>0</v>
      </c>
      <c r="AD5" s="275">
        <v>0</v>
      </c>
      <c r="AE5" s="275">
        <v>0</v>
      </c>
      <c r="AF5" s="275">
        <v>0</v>
      </c>
      <c r="AG5" s="275">
        <v>0</v>
      </c>
      <c r="AH5" s="275">
        <v>0</v>
      </c>
      <c r="AI5" s="275">
        <v>0</v>
      </c>
      <c r="AJ5" s="436">
        <v>0</v>
      </c>
      <c r="AK5" s="138"/>
    </row>
    <row r="6" spans="1:37" ht="27" customHeight="1" x14ac:dyDescent="0.2">
      <c r="A6" s="174"/>
      <c r="B6" s="913"/>
      <c r="C6" s="435" t="s">
        <v>112</v>
      </c>
      <c r="D6" s="366" t="s">
        <v>112</v>
      </c>
      <c r="E6" s="389" t="s">
        <v>112</v>
      </c>
      <c r="F6" s="366" t="s">
        <v>112</v>
      </c>
      <c r="G6" s="366">
        <v>2</v>
      </c>
      <c r="H6" s="352">
        <v>0</v>
      </c>
      <c r="I6" s="274" t="s">
        <v>625</v>
      </c>
      <c r="J6" s="274" t="s">
        <v>625</v>
      </c>
      <c r="K6" s="274" t="s">
        <v>625</v>
      </c>
      <c r="L6" s="390">
        <v>0</v>
      </c>
      <c r="M6" s="390" t="s">
        <v>625</v>
      </c>
      <c r="N6" s="390" t="s">
        <v>625</v>
      </c>
      <c r="O6" s="390" t="s">
        <v>625</v>
      </c>
      <c r="P6" s="390" t="s">
        <v>625</v>
      </c>
      <c r="Q6" s="390" t="s">
        <v>625</v>
      </c>
      <c r="R6" s="390" t="s">
        <v>625</v>
      </c>
      <c r="S6" s="390" t="s">
        <v>625</v>
      </c>
      <c r="T6" s="390" t="s">
        <v>625</v>
      </c>
      <c r="U6" s="390" t="s">
        <v>625</v>
      </c>
      <c r="V6" s="390" t="s">
        <v>625</v>
      </c>
      <c r="W6" s="390" t="s">
        <v>625</v>
      </c>
      <c r="X6" s="390" t="s">
        <v>625</v>
      </c>
      <c r="Y6" s="390" t="s">
        <v>625</v>
      </c>
      <c r="Z6" s="390" t="s">
        <v>625</v>
      </c>
      <c r="AA6" s="390" t="s">
        <v>625</v>
      </c>
      <c r="AB6" s="390" t="s">
        <v>625</v>
      </c>
      <c r="AC6" s="390" t="s">
        <v>625</v>
      </c>
      <c r="AD6" s="390" t="s">
        <v>625</v>
      </c>
      <c r="AE6" s="390" t="s">
        <v>625</v>
      </c>
      <c r="AF6" s="390" t="s">
        <v>625</v>
      </c>
      <c r="AG6" s="390" t="s">
        <v>625</v>
      </c>
      <c r="AH6" s="390" t="s">
        <v>625</v>
      </c>
      <c r="AI6" s="390" t="s">
        <v>625</v>
      </c>
      <c r="AJ6" s="436" t="s">
        <v>625</v>
      </c>
      <c r="AK6" s="138"/>
    </row>
    <row r="7" spans="1:37" ht="27" customHeight="1" x14ac:dyDescent="0.2">
      <c r="A7" s="172"/>
      <c r="B7" s="913"/>
      <c r="C7" s="383" t="s">
        <v>128</v>
      </c>
      <c r="D7" s="325" t="s">
        <v>129</v>
      </c>
      <c r="E7" s="384" t="s">
        <v>130</v>
      </c>
      <c r="F7" s="267" t="s">
        <v>75</v>
      </c>
      <c r="G7" s="267">
        <v>2</v>
      </c>
      <c r="H7" s="830">
        <f>SUM(H8:H9)</f>
        <v>0</v>
      </c>
      <c r="I7" s="274">
        <f t="shared" ref="I7:AJ7" si="1">SUM(I8:I9)</f>
        <v>0</v>
      </c>
      <c r="J7" s="274">
        <f t="shared" si="1"/>
        <v>0</v>
      </c>
      <c r="K7" s="274">
        <f t="shared" si="1"/>
        <v>0</v>
      </c>
      <c r="L7" s="831">
        <f t="shared" si="1"/>
        <v>0</v>
      </c>
      <c r="M7" s="831">
        <f t="shared" si="1"/>
        <v>0</v>
      </c>
      <c r="N7" s="831">
        <f t="shared" si="1"/>
        <v>0</v>
      </c>
      <c r="O7" s="831">
        <f t="shared" si="1"/>
        <v>0</v>
      </c>
      <c r="P7" s="831">
        <f t="shared" si="1"/>
        <v>0</v>
      </c>
      <c r="Q7" s="831">
        <f t="shared" si="1"/>
        <v>0</v>
      </c>
      <c r="R7" s="831">
        <f t="shared" si="1"/>
        <v>0</v>
      </c>
      <c r="S7" s="831">
        <f t="shared" si="1"/>
        <v>0</v>
      </c>
      <c r="T7" s="831">
        <f t="shared" si="1"/>
        <v>0</v>
      </c>
      <c r="U7" s="831">
        <f t="shared" si="1"/>
        <v>0</v>
      </c>
      <c r="V7" s="831">
        <f t="shared" si="1"/>
        <v>0</v>
      </c>
      <c r="W7" s="831">
        <f t="shared" si="1"/>
        <v>0</v>
      </c>
      <c r="X7" s="831">
        <f t="shared" si="1"/>
        <v>0</v>
      </c>
      <c r="Y7" s="831">
        <f t="shared" si="1"/>
        <v>0</v>
      </c>
      <c r="Z7" s="831">
        <f t="shared" si="1"/>
        <v>0</v>
      </c>
      <c r="AA7" s="831">
        <f t="shared" si="1"/>
        <v>0</v>
      </c>
      <c r="AB7" s="831">
        <f t="shared" si="1"/>
        <v>0</v>
      </c>
      <c r="AC7" s="831">
        <f t="shared" si="1"/>
        <v>0</v>
      </c>
      <c r="AD7" s="831">
        <f t="shared" si="1"/>
        <v>0</v>
      </c>
      <c r="AE7" s="831">
        <f t="shared" si="1"/>
        <v>0</v>
      </c>
      <c r="AF7" s="831">
        <f t="shared" si="1"/>
        <v>0</v>
      </c>
      <c r="AG7" s="831">
        <f t="shared" si="1"/>
        <v>0</v>
      </c>
      <c r="AH7" s="831">
        <f t="shared" si="1"/>
        <v>0</v>
      </c>
      <c r="AI7" s="831">
        <f t="shared" si="1"/>
        <v>0</v>
      </c>
      <c r="AJ7" s="832">
        <f t="shared" si="1"/>
        <v>0</v>
      </c>
      <c r="AK7" s="138"/>
    </row>
    <row r="8" spans="1:37" ht="27" customHeight="1" x14ac:dyDescent="0.2">
      <c r="A8" s="173"/>
      <c r="B8" s="913"/>
      <c r="C8" s="385" t="s">
        <v>131</v>
      </c>
      <c r="D8" s="386" t="s">
        <v>132</v>
      </c>
      <c r="E8" s="374" t="s">
        <v>113</v>
      </c>
      <c r="F8" s="375" t="s">
        <v>75</v>
      </c>
      <c r="G8" s="387">
        <v>2</v>
      </c>
      <c r="H8" s="352">
        <v>0</v>
      </c>
      <c r="I8" s="274">
        <v>0</v>
      </c>
      <c r="J8" s="274">
        <v>0</v>
      </c>
      <c r="K8" s="274">
        <v>0</v>
      </c>
      <c r="L8" s="275">
        <v>0</v>
      </c>
      <c r="M8" s="275">
        <v>0</v>
      </c>
      <c r="N8" s="275">
        <v>0</v>
      </c>
      <c r="O8" s="275">
        <v>0</v>
      </c>
      <c r="P8" s="275">
        <v>0</v>
      </c>
      <c r="Q8" s="275">
        <v>0</v>
      </c>
      <c r="R8" s="275">
        <v>0</v>
      </c>
      <c r="S8" s="275">
        <v>0</v>
      </c>
      <c r="T8" s="275">
        <v>0</v>
      </c>
      <c r="U8" s="275">
        <v>0</v>
      </c>
      <c r="V8" s="275">
        <v>0</v>
      </c>
      <c r="W8" s="275">
        <v>0</v>
      </c>
      <c r="X8" s="275">
        <v>0</v>
      </c>
      <c r="Y8" s="275">
        <v>0</v>
      </c>
      <c r="Z8" s="275">
        <v>0</v>
      </c>
      <c r="AA8" s="275">
        <v>0</v>
      </c>
      <c r="AB8" s="275">
        <v>0</v>
      </c>
      <c r="AC8" s="275">
        <v>0</v>
      </c>
      <c r="AD8" s="275">
        <v>0</v>
      </c>
      <c r="AE8" s="275">
        <v>0</v>
      </c>
      <c r="AF8" s="275">
        <v>0</v>
      </c>
      <c r="AG8" s="275">
        <v>0</v>
      </c>
      <c r="AH8" s="275">
        <v>0</v>
      </c>
      <c r="AI8" s="275">
        <v>0</v>
      </c>
      <c r="AJ8" s="436">
        <v>0</v>
      </c>
      <c r="AK8" s="138"/>
    </row>
    <row r="9" spans="1:37" ht="27" customHeight="1" x14ac:dyDescent="0.2">
      <c r="A9" s="175"/>
      <c r="B9" s="913"/>
      <c r="C9" s="388" t="s">
        <v>112</v>
      </c>
      <c r="D9" s="366" t="s">
        <v>112</v>
      </c>
      <c r="E9" s="389" t="s">
        <v>112</v>
      </c>
      <c r="F9" s="366" t="s">
        <v>112</v>
      </c>
      <c r="G9" s="366">
        <v>2</v>
      </c>
      <c r="H9" s="352" t="s">
        <v>625</v>
      </c>
      <c r="I9" s="274" t="s">
        <v>625</v>
      </c>
      <c r="J9" s="274" t="s">
        <v>625</v>
      </c>
      <c r="K9" s="274" t="s">
        <v>625</v>
      </c>
      <c r="L9" s="390" t="s">
        <v>625</v>
      </c>
      <c r="M9" s="390" t="s">
        <v>625</v>
      </c>
      <c r="N9" s="390" t="s">
        <v>625</v>
      </c>
      <c r="O9" s="390" t="s">
        <v>625</v>
      </c>
      <c r="P9" s="390" t="s">
        <v>625</v>
      </c>
      <c r="Q9" s="390" t="s">
        <v>625</v>
      </c>
      <c r="R9" s="390" t="s">
        <v>625</v>
      </c>
      <c r="S9" s="390" t="s">
        <v>625</v>
      </c>
      <c r="T9" s="390" t="s">
        <v>625</v>
      </c>
      <c r="U9" s="390" t="s">
        <v>625</v>
      </c>
      <c r="V9" s="390" t="s">
        <v>625</v>
      </c>
      <c r="W9" s="390" t="s">
        <v>625</v>
      </c>
      <c r="X9" s="390" t="s">
        <v>625</v>
      </c>
      <c r="Y9" s="390" t="s">
        <v>625</v>
      </c>
      <c r="Z9" s="390" t="s">
        <v>625</v>
      </c>
      <c r="AA9" s="390" t="s">
        <v>625</v>
      </c>
      <c r="AB9" s="390" t="s">
        <v>625</v>
      </c>
      <c r="AC9" s="390" t="s">
        <v>625</v>
      </c>
      <c r="AD9" s="390" t="s">
        <v>625</v>
      </c>
      <c r="AE9" s="390" t="s">
        <v>625</v>
      </c>
      <c r="AF9" s="390" t="s">
        <v>625</v>
      </c>
      <c r="AG9" s="390" t="s">
        <v>625</v>
      </c>
      <c r="AH9" s="390" t="s">
        <v>625</v>
      </c>
      <c r="AI9" s="390" t="s">
        <v>625</v>
      </c>
      <c r="AJ9" s="436" t="s">
        <v>625</v>
      </c>
      <c r="AK9" s="138"/>
    </row>
    <row r="10" spans="1:37" ht="27" customHeight="1" x14ac:dyDescent="0.2">
      <c r="A10" s="172"/>
      <c r="B10" s="913"/>
      <c r="C10" s="391" t="s">
        <v>133</v>
      </c>
      <c r="D10" s="376" t="s">
        <v>134</v>
      </c>
      <c r="E10" s="384" t="s">
        <v>135</v>
      </c>
      <c r="F10" s="324" t="s">
        <v>75</v>
      </c>
      <c r="G10" s="324">
        <v>2</v>
      </c>
      <c r="H10" s="761">
        <f>SUM(H11:H13)</f>
        <v>0</v>
      </c>
      <c r="I10" s="274">
        <f t="shared" ref="I10:AJ10" si="2">SUM(I11:I13)</f>
        <v>0</v>
      </c>
      <c r="J10" s="274">
        <f t="shared" si="2"/>
        <v>0</v>
      </c>
      <c r="K10" s="274">
        <f t="shared" si="2"/>
        <v>0</v>
      </c>
      <c r="L10" s="831">
        <f t="shared" si="2"/>
        <v>0</v>
      </c>
      <c r="M10" s="831">
        <f t="shared" si="2"/>
        <v>0</v>
      </c>
      <c r="N10" s="831">
        <f t="shared" si="2"/>
        <v>0</v>
      </c>
      <c r="O10" s="831">
        <f t="shared" si="2"/>
        <v>0</v>
      </c>
      <c r="P10" s="831">
        <f t="shared" si="2"/>
        <v>0</v>
      </c>
      <c r="Q10" s="831">
        <f t="shared" si="2"/>
        <v>0</v>
      </c>
      <c r="R10" s="831">
        <f t="shared" si="2"/>
        <v>0</v>
      </c>
      <c r="S10" s="831">
        <f t="shared" si="2"/>
        <v>0</v>
      </c>
      <c r="T10" s="831">
        <f t="shared" si="2"/>
        <v>0</v>
      </c>
      <c r="U10" s="831">
        <f t="shared" si="2"/>
        <v>0</v>
      </c>
      <c r="V10" s="831">
        <f t="shared" si="2"/>
        <v>0</v>
      </c>
      <c r="W10" s="831">
        <f t="shared" si="2"/>
        <v>0</v>
      </c>
      <c r="X10" s="831">
        <f t="shared" si="2"/>
        <v>0</v>
      </c>
      <c r="Y10" s="831">
        <f t="shared" si="2"/>
        <v>0</v>
      </c>
      <c r="Z10" s="831">
        <f t="shared" si="2"/>
        <v>0</v>
      </c>
      <c r="AA10" s="831">
        <f t="shared" si="2"/>
        <v>0</v>
      </c>
      <c r="AB10" s="831">
        <f t="shared" si="2"/>
        <v>0</v>
      </c>
      <c r="AC10" s="831">
        <f t="shared" si="2"/>
        <v>0</v>
      </c>
      <c r="AD10" s="831">
        <f t="shared" si="2"/>
        <v>0</v>
      </c>
      <c r="AE10" s="831">
        <f t="shared" si="2"/>
        <v>0</v>
      </c>
      <c r="AF10" s="831">
        <f t="shared" si="2"/>
        <v>0</v>
      </c>
      <c r="AG10" s="831">
        <f t="shared" si="2"/>
        <v>0</v>
      </c>
      <c r="AH10" s="831">
        <f t="shared" si="2"/>
        <v>0</v>
      </c>
      <c r="AI10" s="831">
        <f t="shared" si="2"/>
        <v>0</v>
      </c>
      <c r="AJ10" s="832">
        <f t="shared" si="2"/>
        <v>0</v>
      </c>
      <c r="AK10" s="138"/>
    </row>
    <row r="11" spans="1:37" ht="27" customHeight="1" x14ac:dyDescent="0.2">
      <c r="A11" s="175"/>
      <c r="B11" s="913"/>
      <c r="C11" s="437" t="s">
        <v>136</v>
      </c>
      <c r="D11" s="438" t="s">
        <v>137</v>
      </c>
      <c r="E11" s="374" t="s">
        <v>113</v>
      </c>
      <c r="F11" s="375" t="s">
        <v>75</v>
      </c>
      <c r="G11" s="375">
        <v>2</v>
      </c>
      <c r="H11" s="355">
        <v>0</v>
      </c>
      <c r="I11" s="274">
        <v>0</v>
      </c>
      <c r="J11" s="274">
        <v>0</v>
      </c>
      <c r="K11" s="274">
        <v>0</v>
      </c>
      <c r="L11" s="371">
        <v>0</v>
      </c>
      <c r="M11" s="371">
        <v>0</v>
      </c>
      <c r="N11" s="371">
        <v>0</v>
      </c>
      <c r="O11" s="371">
        <v>0</v>
      </c>
      <c r="P11" s="371">
        <v>0</v>
      </c>
      <c r="Q11" s="371">
        <v>0</v>
      </c>
      <c r="R11" s="371">
        <v>0</v>
      </c>
      <c r="S11" s="371">
        <v>0</v>
      </c>
      <c r="T11" s="371">
        <v>0</v>
      </c>
      <c r="U11" s="371">
        <v>0</v>
      </c>
      <c r="V11" s="371">
        <v>0</v>
      </c>
      <c r="W11" s="371">
        <v>0</v>
      </c>
      <c r="X11" s="371">
        <v>0</v>
      </c>
      <c r="Y11" s="371">
        <v>0</v>
      </c>
      <c r="Z11" s="371">
        <v>0</v>
      </c>
      <c r="AA11" s="371">
        <v>0</v>
      </c>
      <c r="AB11" s="371">
        <v>0</v>
      </c>
      <c r="AC11" s="371">
        <v>0</v>
      </c>
      <c r="AD11" s="371">
        <v>0</v>
      </c>
      <c r="AE11" s="371">
        <v>0</v>
      </c>
      <c r="AF11" s="371">
        <v>0</v>
      </c>
      <c r="AG11" s="371">
        <v>0</v>
      </c>
      <c r="AH11" s="371">
        <v>0</v>
      </c>
      <c r="AI11" s="371">
        <v>0</v>
      </c>
      <c r="AJ11" s="415">
        <v>0</v>
      </c>
      <c r="AK11" s="138"/>
    </row>
    <row r="12" spans="1:37" ht="27" customHeight="1" x14ac:dyDescent="0.2">
      <c r="A12" s="173"/>
      <c r="B12" s="913"/>
      <c r="C12" s="269" t="s">
        <v>138</v>
      </c>
      <c r="D12" s="439" t="s">
        <v>139</v>
      </c>
      <c r="E12" s="374" t="s">
        <v>113</v>
      </c>
      <c r="F12" s="375" t="s">
        <v>75</v>
      </c>
      <c r="G12" s="387">
        <v>2</v>
      </c>
      <c r="H12" s="352">
        <v>0</v>
      </c>
      <c r="I12" s="274">
        <v>0</v>
      </c>
      <c r="J12" s="274">
        <v>0</v>
      </c>
      <c r="K12" s="274">
        <v>0</v>
      </c>
      <c r="L12" s="390">
        <v>0</v>
      </c>
      <c r="M12" s="390">
        <v>0</v>
      </c>
      <c r="N12" s="390">
        <v>0</v>
      </c>
      <c r="O12" s="390">
        <v>0</v>
      </c>
      <c r="P12" s="390">
        <v>0</v>
      </c>
      <c r="Q12" s="390">
        <v>0</v>
      </c>
      <c r="R12" s="390">
        <v>0</v>
      </c>
      <c r="S12" s="390">
        <v>0</v>
      </c>
      <c r="T12" s="390">
        <v>0</v>
      </c>
      <c r="U12" s="390">
        <v>0</v>
      </c>
      <c r="V12" s="390">
        <v>0</v>
      </c>
      <c r="W12" s="390">
        <v>0</v>
      </c>
      <c r="X12" s="390">
        <v>0</v>
      </c>
      <c r="Y12" s="390">
        <v>0</v>
      </c>
      <c r="Z12" s="390">
        <v>0</v>
      </c>
      <c r="AA12" s="390">
        <v>0</v>
      </c>
      <c r="AB12" s="390">
        <v>0</v>
      </c>
      <c r="AC12" s="390">
        <v>0</v>
      </c>
      <c r="AD12" s="390">
        <v>0</v>
      </c>
      <c r="AE12" s="390">
        <v>0</v>
      </c>
      <c r="AF12" s="390">
        <v>0</v>
      </c>
      <c r="AG12" s="390">
        <v>0</v>
      </c>
      <c r="AH12" s="390">
        <v>0</v>
      </c>
      <c r="AI12" s="390">
        <v>0</v>
      </c>
      <c r="AJ12" s="436">
        <v>0</v>
      </c>
      <c r="AK12" s="138"/>
    </row>
    <row r="13" spans="1:37" ht="27" customHeight="1" x14ac:dyDescent="0.2">
      <c r="A13" s="174"/>
      <c r="B13" s="913"/>
      <c r="C13" s="269" t="s">
        <v>112</v>
      </c>
      <c r="D13" s="440"/>
      <c r="E13" s="441" t="s">
        <v>112</v>
      </c>
      <c r="F13" s="366" t="s">
        <v>112</v>
      </c>
      <c r="G13" s="366">
        <v>2</v>
      </c>
      <c r="H13" s="352" t="s">
        <v>625</v>
      </c>
      <c r="I13" s="274" t="s">
        <v>625</v>
      </c>
      <c r="J13" s="274" t="s">
        <v>625</v>
      </c>
      <c r="K13" s="274" t="s">
        <v>625</v>
      </c>
      <c r="L13" s="390" t="s">
        <v>625</v>
      </c>
      <c r="M13" s="390" t="s">
        <v>625</v>
      </c>
      <c r="N13" s="390" t="s">
        <v>625</v>
      </c>
      <c r="O13" s="390" t="s">
        <v>625</v>
      </c>
      <c r="P13" s="390" t="s">
        <v>625</v>
      </c>
      <c r="Q13" s="390" t="s">
        <v>625</v>
      </c>
      <c r="R13" s="390" t="s">
        <v>625</v>
      </c>
      <c r="S13" s="390" t="s">
        <v>625</v>
      </c>
      <c r="T13" s="390" t="s">
        <v>625</v>
      </c>
      <c r="U13" s="390" t="s">
        <v>625</v>
      </c>
      <c r="V13" s="390" t="s">
        <v>625</v>
      </c>
      <c r="W13" s="390" t="s">
        <v>625</v>
      </c>
      <c r="X13" s="390" t="s">
        <v>625</v>
      </c>
      <c r="Y13" s="390" t="s">
        <v>625</v>
      </c>
      <c r="Z13" s="390" t="s">
        <v>625</v>
      </c>
      <c r="AA13" s="390" t="s">
        <v>625</v>
      </c>
      <c r="AB13" s="390" t="s">
        <v>625</v>
      </c>
      <c r="AC13" s="390" t="s">
        <v>625</v>
      </c>
      <c r="AD13" s="390" t="s">
        <v>625</v>
      </c>
      <c r="AE13" s="390" t="s">
        <v>625</v>
      </c>
      <c r="AF13" s="390" t="s">
        <v>625</v>
      </c>
      <c r="AG13" s="390" t="s">
        <v>625</v>
      </c>
      <c r="AH13" s="390" t="s">
        <v>625</v>
      </c>
      <c r="AI13" s="390" t="s">
        <v>625</v>
      </c>
      <c r="AJ13" s="436" t="s">
        <v>625</v>
      </c>
      <c r="AK13" s="138"/>
    </row>
    <row r="14" spans="1:37" ht="27" customHeight="1" x14ac:dyDescent="0.2">
      <c r="A14" s="139"/>
      <c r="B14" s="913"/>
      <c r="C14" s="265" t="s">
        <v>140</v>
      </c>
      <c r="D14" s="325" t="s">
        <v>141</v>
      </c>
      <c r="E14" s="384" t="s">
        <v>142</v>
      </c>
      <c r="F14" s="324" t="s">
        <v>75</v>
      </c>
      <c r="G14" s="324">
        <v>2</v>
      </c>
      <c r="H14" s="761">
        <f>SUM(H15:H16)</f>
        <v>0</v>
      </c>
      <c r="I14" s="274">
        <f t="shared" ref="I14:AJ14" si="3">SUM(I15:I16)</f>
        <v>0</v>
      </c>
      <c r="J14" s="274">
        <f t="shared" si="3"/>
        <v>0</v>
      </c>
      <c r="K14" s="274">
        <f t="shared" si="3"/>
        <v>0</v>
      </c>
      <c r="L14" s="831">
        <f t="shared" si="3"/>
        <v>0</v>
      </c>
      <c r="M14" s="831">
        <f t="shared" si="3"/>
        <v>0</v>
      </c>
      <c r="N14" s="831">
        <f t="shared" si="3"/>
        <v>0</v>
      </c>
      <c r="O14" s="831">
        <f t="shared" si="3"/>
        <v>0</v>
      </c>
      <c r="P14" s="831">
        <f t="shared" si="3"/>
        <v>0</v>
      </c>
      <c r="Q14" s="831">
        <f t="shared" si="3"/>
        <v>0</v>
      </c>
      <c r="R14" s="831">
        <f t="shared" si="3"/>
        <v>0</v>
      </c>
      <c r="S14" s="831">
        <f t="shared" si="3"/>
        <v>0</v>
      </c>
      <c r="T14" s="831">
        <f t="shared" si="3"/>
        <v>0</v>
      </c>
      <c r="U14" s="831">
        <f t="shared" si="3"/>
        <v>0</v>
      </c>
      <c r="V14" s="831">
        <f t="shared" si="3"/>
        <v>0</v>
      </c>
      <c r="W14" s="831">
        <f t="shared" si="3"/>
        <v>0</v>
      </c>
      <c r="X14" s="831">
        <f t="shared" si="3"/>
        <v>0</v>
      </c>
      <c r="Y14" s="831">
        <f t="shared" si="3"/>
        <v>0</v>
      </c>
      <c r="Z14" s="831">
        <f t="shared" si="3"/>
        <v>0</v>
      </c>
      <c r="AA14" s="831">
        <f t="shared" si="3"/>
        <v>0</v>
      </c>
      <c r="AB14" s="831">
        <f t="shared" si="3"/>
        <v>0</v>
      </c>
      <c r="AC14" s="831">
        <f t="shared" si="3"/>
        <v>0</v>
      </c>
      <c r="AD14" s="831">
        <f t="shared" si="3"/>
        <v>0</v>
      </c>
      <c r="AE14" s="831">
        <f t="shared" si="3"/>
        <v>0</v>
      </c>
      <c r="AF14" s="831">
        <f t="shared" si="3"/>
        <v>0</v>
      </c>
      <c r="AG14" s="831">
        <f t="shared" si="3"/>
        <v>0</v>
      </c>
      <c r="AH14" s="831">
        <f t="shared" si="3"/>
        <v>0</v>
      </c>
      <c r="AI14" s="831">
        <f t="shared" si="3"/>
        <v>0</v>
      </c>
      <c r="AJ14" s="832">
        <f t="shared" si="3"/>
        <v>0</v>
      </c>
      <c r="AK14" s="138"/>
    </row>
    <row r="15" spans="1:37" ht="27" customHeight="1" x14ac:dyDescent="0.2">
      <c r="A15" s="173"/>
      <c r="B15" s="913"/>
      <c r="C15" s="269" t="s">
        <v>143</v>
      </c>
      <c r="D15" s="439" t="s">
        <v>144</v>
      </c>
      <c r="E15" s="374" t="s">
        <v>113</v>
      </c>
      <c r="F15" s="375" t="s">
        <v>75</v>
      </c>
      <c r="G15" s="387">
        <v>2</v>
      </c>
      <c r="H15" s="352">
        <v>0</v>
      </c>
      <c r="I15" s="274">
        <v>0</v>
      </c>
      <c r="J15" s="274">
        <v>0</v>
      </c>
      <c r="K15" s="274">
        <v>0</v>
      </c>
      <c r="L15" s="371">
        <v>0</v>
      </c>
      <c r="M15" s="371">
        <v>0</v>
      </c>
      <c r="N15" s="371">
        <v>0</v>
      </c>
      <c r="O15" s="371">
        <v>0</v>
      </c>
      <c r="P15" s="371">
        <v>0</v>
      </c>
      <c r="Q15" s="371">
        <v>0</v>
      </c>
      <c r="R15" s="371">
        <v>0</v>
      </c>
      <c r="S15" s="371">
        <v>0</v>
      </c>
      <c r="T15" s="371">
        <v>0</v>
      </c>
      <c r="U15" s="371">
        <v>0</v>
      </c>
      <c r="V15" s="371">
        <v>0</v>
      </c>
      <c r="W15" s="371">
        <v>0</v>
      </c>
      <c r="X15" s="371">
        <v>0</v>
      </c>
      <c r="Y15" s="371">
        <v>0</v>
      </c>
      <c r="Z15" s="371">
        <v>0</v>
      </c>
      <c r="AA15" s="371">
        <v>0</v>
      </c>
      <c r="AB15" s="371">
        <v>0</v>
      </c>
      <c r="AC15" s="371">
        <v>0</v>
      </c>
      <c r="AD15" s="371">
        <v>0</v>
      </c>
      <c r="AE15" s="371">
        <v>0</v>
      </c>
      <c r="AF15" s="371">
        <v>0</v>
      </c>
      <c r="AG15" s="371">
        <v>0</v>
      </c>
      <c r="AH15" s="371">
        <v>0</v>
      </c>
      <c r="AI15" s="371">
        <v>0</v>
      </c>
      <c r="AJ15" s="415">
        <v>0</v>
      </c>
      <c r="AK15" s="138"/>
    </row>
    <row r="16" spans="1:37" ht="27" customHeight="1" x14ac:dyDescent="0.2">
      <c r="A16" s="174"/>
      <c r="B16" s="913"/>
      <c r="C16" s="269" t="s">
        <v>112</v>
      </c>
      <c r="D16" s="364"/>
      <c r="E16" s="374" t="s">
        <v>112</v>
      </c>
      <c r="F16" s="375" t="s">
        <v>75</v>
      </c>
      <c r="G16" s="375">
        <v>2</v>
      </c>
      <c r="H16" s="352" t="s">
        <v>625</v>
      </c>
      <c r="I16" s="274" t="s">
        <v>625</v>
      </c>
      <c r="J16" s="274" t="s">
        <v>625</v>
      </c>
      <c r="K16" s="274" t="s">
        <v>625</v>
      </c>
      <c r="L16" s="371" t="s">
        <v>625</v>
      </c>
      <c r="M16" s="371" t="s">
        <v>625</v>
      </c>
      <c r="N16" s="371" t="s">
        <v>625</v>
      </c>
      <c r="O16" s="371" t="s">
        <v>625</v>
      </c>
      <c r="P16" s="371" t="s">
        <v>625</v>
      </c>
      <c r="Q16" s="371" t="s">
        <v>625</v>
      </c>
      <c r="R16" s="371" t="s">
        <v>625</v>
      </c>
      <c r="S16" s="371" t="s">
        <v>625</v>
      </c>
      <c r="T16" s="371" t="s">
        <v>625</v>
      </c>
      <c r="U16" s="371" t="s">
        <v>625</v>
      </c>
      <c r="V16" s="371" t="s">
        <v>625</v>
      </c>
      <c r="W16" s="371" t="s">
        <v>625</v>
      </c>
      <c r="X16" s="371" t="s">
        <v>625</v>
      </c>
      <c r="Y16" s="371" t="s">
        <v>625</v>
      </c>
      <c r="Z16" s="371" t="s">
        <v>625</v>
      </c>
      <c r="AA16" s="371" t="s">
        <v>625</v>
      </c>
      <c r="AB16" s="371" t="s">
        <v>625</v>
      </c>
      <c r="AC16" s="371" t="s">
        <v>625</v>
      </c>
      <c r="AD16" s="371" t="s">
        <v>625</v>
      </c>
      <c r="AE16" s="371" t="s">
        <v>625</v>
      </c>
      <c r="AF16" s="371" t="s">
        <v>625</v>
      </c>
      <c r="AG16" s="371" t="s">
        <v>625</v>
      </c>
      <c r="AH16" s="371" t="s">
        <v>625</v>
      </c>
      <c r="AI16" s="371" t="s">
        <v>625</v>
      </c>
      <c r="AJ16" s="415" t="s">
        <v>625</v>
      </c>
      <c r="AK16" s="138"/>
    </row>
    <row r="17" spans="1:37" ht="27" customHeight="1" thickBot="1" x14ac:dyDescent="0.25">
      <c r="A17" s="139"/>
      <c r="B17" s="914"/>
      <c r="C17" s="786" t="s">
        <v>145</v>
      </c>
      <c r="D17" s="442" t="s">
        <v>146</v>
      </c>
      <c r="E17" s="443" t="s">
        <v>147</v>
      </c>
      <c r="F17" s="444" t="s">
        <v>75</v>
      </c>
      <c r="G17" s="444">
        <v>2</v>
      </c>
      <c r="H17" s="766">
        <v>14</v>
      </c>
      <c r="I17" s="787">
        <v>14</v>
      </c>
      <c r="J17" s="787">
        <v>14</v>
      </c>
      <c r="K17" s="787">
        <v>14</v>
      </c>
      <c r="L17" s="503">
        <v>14</v>
      </c>
      <c r="M17" s="503">
        <v>14</v>
      </c>
      <c r="N17" s="503">
        <v>14</v>
      </c>
      <c r="O17" s="503">
        <v>14</v>
      </c>
      <c r="P17" s="503">
        <v>14</v>
      </c>
      <c r="Q17" s="503">
        <v>14</v>
      </c>
      <c r="R17" s="503">
        <v>14</v>
      </c>
      <c r="S17" s="503">
        <v>14</v>
      </c>
      <c r="T17" s="503">
        <v>14</v>
      </c>
      <c r="U17" s="503">
        <v>14</v>
      </c>
      <c r="V17" s="503">
        <v>14</v>
      </c>
      <c r="W17" s="503">
        <v>14</v>
      </c>
      <c r="X17" s="503">
        <v>14</v>
      </c>
      <c r="Y17" s="503">
        <v>14</v>
      </c>
      <c r="Z17" s="503">
        <v>14</v>
      </c>
      <c r="AA17" s="503">
        <v>14</v>
      </c>
      <c r="AB17" s="503">
        <v>14</v>
      </c>
      <c r="AC17" s="503">
        <v>14</v>
      </c>
      <c r="AD17" s="503">
        <v>14</v>
      </c>
      <c r="AE17" s="503">
        <v>14</v>
      </c>
      <c r="AF17" s="503">
        <v>14</v>
      </c>
      <c r="AG17" s="503">
        <v>14</v>
      </c>
      <c r="AH17" s="503">
        <v>14</v>
      </c>
      <c r="AI17" s="503">
        <v>14</v>
      </c>
      <c r="AJ17" s="504">
        <v>14</v>
      </c>
      <c r="AK17" s="138"/>
    </row>
    <row r="18" spans="1:37" ht="27" customHeight="1" x14ac:dyDescent="0.2">
      <c r="A18" s="139"/>
      <c r="B18" s="915" t="s">
        <v>148</v>
      </c>
      <c r="C18" s="262" t="s">
        <v>149</v>
      </c>
      <c r="D18" s="788" t="s">
        <v>150</v>
      </c>
      <c r="E18" s="789" t="s">
        <v>151</v>
      </c>
      <c r="F18" s="790" t="s">
        <v>75</v>
      </c>
      <c r="G18" s="790">
        <v>2</v>
      </c>
      <c r="H18" s="784">
        <f>H19+H20+H23</f>
        <v>0</v>
      </c>
      <c r="I18" s="431">
        <f>I19+I20+I23</f>
        <v>0</v>
      </c>
      <c r="J18" s="431">
        <f>J19+J20+J23</f>
        <v>0</v>
      </c>
      <c r="K18" s="431">
        <f>K19+K20+K23</f>
        <v>0</v>
      </c>
      <c r="L18" s="833">
        <f t="shared" ref="L18:AJ18" si="4">L19+L20+L23</f>
        <v>0</v>
      </c>
      <c r="M18" s="833">
        <f t="shared" si="4"/>
        <v>0</v>
      </c>
      <c r="N18" s="833">
        <f t="shared" si="4"/>
        <v>0</v>
      </c>
      <c r="O18" s="833">
        <f t="shared" si="4"/>
        <v>0</v>
      </c>
      <c r="P18" s="833">
        <f t="shared" si="4"/>
        <v>0</v>
      </c>
      <c r="Q18" s="833">
        <f t="shared" si="4"/>
        <v>0</v>
      </c>
      <c r="R18" s="833">
        <f t="shared" si="4"/>
        <v>0</v>
      </c>
      <c r="S18" s="833">
        <f t="shared" si="4"/>
        <v>0</v>
      </c>
      <c r="T18" s="833">
        <f t="shared" si="4"/>
        <v>0</v>
      </c>
      <c r="U18" s="833">
        <f t="shared" si="4"/>
        <v>0</v>
      </c>
      <c r="V18" s="833">
        <f t="shared" si="4"/>
        <v>0</v>
      </c>
      <c r="W18" s="833">
        <f t="shared" si="4"/>
        <v>0</v>
      </c>
      <c r="X18" s="833">
        <f t="shared" si="4"/>
        <v>0</v>
      </c>
      <c r="Y18" s="833">
        <f t="shared" si="4"/>
        <v>0</v>
      </c>
      <c r="Z18" s="833">
        <f t="shared" si="4"/>
        <v>0</v>
      </c>
      <c r="AA18" s="833">
        <f t="shared" si="4"/>
        <v>0</v>
      </c>
      <c r="AB18" s="833">
        <f t="shared" si="4"/>
        <v>0</v>
      </c>
      <c r="AC18" s="833">
        <f t="shared" si="4"/>
        <v>0</v>
      </c>
      <c r="AD18" s="833">
        <f t="shared" si="4"/>
        <v>0</v>
      </c>
      <c r="AE18" s="833">
        <f t="shared" si="4"/>
        <v>0</v>
      </c>
      <c r="AF18" s="833">
        <f t="shared" si="4"/>
        <v>0</v>
      </c>
      <c r="AG18" s="833">
        <f t="shared" si="4"/>
        <v>0</v>
      </c>
      <c r="AH18" s="833">
        <f t="shared" si="4"/>
        <v>0</v>
      </c>
      <c r="AI18" s="833">
        <f t="shared" si="4"/>
        <v>0</v>
      </c>
      <c r="AJ18" s="834">
        <f t="shared" si="4"/>
        <v>0</v>
      </c>
      <c r="AK18" s="138"/>
    </row>
    <row r="19" spans="1:37" ht="27" customHeight="1" x14ac:dyDescent="0.2">
      <c r="A19" s="139"/>
      <c r="B19" s="916"/>
      <c r="C19" s="269" t="s">
        <v>152</v>
      </c>
      <c r="D19" s="373" t="s">
        <v>153</v>
      </c>
      <c r="E19" s="445" t="s">
        <v>154</v>
      </c>
      <c r="F19" s="387" t="s">
        <v>75</v>
      </c>
      <c r="G19" s="446">
        <v>2</v>
      </c>
      <c r="H19" s="447">
        <v>0</v>
      </c>
      <c r="I19" s="274">
        <v>0</v>
      </c>
      <c r="J19" s="274">
        <v>0</v>
      </c>
      <c r="K19" s="274">
        <v>0</v>
      </c>
      <c r="L19" s="448">
        <v>0</v>
      </c>
      <c r="M19" s="448">
        <v>0</v>
      </c>
      <c r="N19" s="448">
        <v>0</v>
      </c>
      <c r="O19" s="448">
        <v>0</v>
      </c>
      <c r="P19" s="448">
        <v>0</v>
      </c>
      <c r="Q19" s="448">
        <v>0</v>
      </c>
      <c r="R19" s="448">
        <v>0</v>
      </c>
      <c r="S19" s="448">
        <v>0</v>
      </c>
      <c r="T19" s="448">
        <v>0</v>
      </c>
      <c r="U19" s="448">
        <v>0</v>
      </c>
      <c r="V19" s="448">
        <v>0</v>
      </c>
      <c r="W19" s="448">
        <v>0</v>
      </c>
      <c r="X19" s="448">
        <v>0</v>
      </c>
      <c r="Y19" s="448">
        <v>0</v>
      </c>
      <c r="Z19" s="448">
        <v>0</v>
      </c>
      <c r="AA19" s="448">
        <v>0</v>
      </c>
      <c r="AB19" s="448">
        <v>0</v>
      </c>
      <c r="AC19" s="448">
        <v>0</v>
      </c>
      <c r="AD19" s="448">
        <v>0</v>
      </c>
      <c r="AE19" s="448">
        <v>0</v>
      </c>
      <c r="AF19" s="448">
        <v>0</v>
      </c>
      <c r="AG19" s="448">
        <v>0</v>
      </c>
      <c r="AH19" s="448">
        <v>0</v>
      </c>
      <c r="AI19" s="448">
        <v>0</v>
      </c>
      <c r="AJ19" s="791">
        <v>0</v>
      </c>
      <c r="AK19" s="138"/>
    </row>
    <row r="20" spans="1:37" ht="27" customHeight="1" x14ac:dyDescent="0.2">
      <c r="A20" s="139"/>
      <c r="B20" s="916"/>
      <c r="C20" s="265" t="s">
        <v>155</v>
      </c>
      <c r="D20" s="325" t="s">
        <v>156</v>
      </c>
      <c r="E20" s="384" t="s">
        <v>157</v>
      </c>
      <c r="F20" s="324" t="s">
        <v>75</v>
      </c>
      <c r="G20" s="324">
        <v>2</v>
      </c>
      <c r="H20" s="761">
        <f>SUM(H21:H22)</f>
        <v>0</v>
      </c>
      <c r="I20" s="274">
        <f t="shared" ref="I20:AJ20" si="5">SUM(I21:I22)</f>
        <v>0</v>
      </c>
      <c r="J20" s="274">
        <f t="shared" si="5"/>
        <v>0</v>
      </c>
      <c r="K20" s="274">
        <f t="shared" si="5"/>
        <v>0</v>
      </c>
      <c r="L20" s="831">
        <f>SUM(L21:L22)</f>
        <v>0</v>
      </c>
      <c r="M20" s="831">
        <f t="shared" si="5"/>
        <v>0</v>
      </c>
      <c r="N20" s="831">
        <f t="shared" si="5"/>
        <v>0</v>
      </c>
      <c r="O20" s="831">
        <f t="shared" si="5"/>
        <v>0</v>
      </c>
      <c r="P20" s="831">
        <f t="shared" si="5"/>
        <v>0</v>
      </c>
      <c r="Q20" s="831">
        <f t="shared" si="5"/>
        <v>0</v>
      </c>
      <c r="R20" s="831">
        <f t="shared" si="5"/>
        <v>0</v>
      </c>
      <c r="S20" s="831">
        <f t="shared" si="5"/>
        <v>0</v>
      </c>
      <c r="T20" s="831">
        <f t="shared" si="5"/>
        <v>0</v>
      </c>
      <c r="U20" s="831">
        <f t="shared" si="5"/>
        <v>0</v>
      </c>
      <c r="V20" s="831">
        <f t="shared" si="5"/>
        <v>0</v>
      </c>
      <c r="W20" s="831">
        <f t="shared" si="5"/>
        <v>0</v>
      </c>
      <c r="X20" s="831">
        <f t="shared" si="5"/>
        <v>0</v>
      </c>
      <c r="Y20" s="831">
        <f t="shared" si="5"/>
        <v>0</v>
      </c>
      <c r="Z20" s="831">
        <f t="shared" si="5"/>
        <v>0</v>
      </c>
      <c r="AA20" s="831">
        <f t="shared" si="5"/>
        <v>0</v>
      </c>
      <c r="AB20" s="831">
        <f t="shared" si="5"/>
        <v>0</v>
      </c>
      <c r="AC20" s="831">
        <f t="shared" si="5"/>
        <v>0</v>
      </c>
      <c r="AD20" s="831">
        <f t="shared" si="5"/>
        <v>0</v>
      </c>
      <c r="AE20" s="831">
        <f t="shared" si="5"/>
        <v>0</v>
      </c>
      <c r="AF20" s="831">
        <f t="shared" si="5"/>
        <v>0</v>
      </c>
      <c r="AG20" s="831">
        <f t="shared" si="5"/>
        <v>0</v>
      </c>
      <c r="AH20" s="831">
        <f t="shared" si="5"/>
        <v>0</v>
      </c>
      <c r="AI20" s="831">
        <f t="shared" si="5"/>
        <v>0</v>
      </c>
      <c r="AJ20" s="832">
        <f t="shared" si="5"/>
        <v>0</v>
      </c>
      <c r="AK20" s="138"/>
    </row>
    <row r="21" spans="1:37" ht="27" customHeight="1" x14ac:dyDescent="0.2">
      <c r="A21" s="173"/>
      <c r="B21" s="916"/>
      <c r="C21" s="269" t="s">
        <v>158</v>
      </c>
      <c r="D21" s="439" t="s">
        <v>159</v>
      </c>
      <c r="E21" s="374" t="s">
        <v>160</v>
      </c>
      <c r="F21" s="375" t="s">
        <v>75</v>
      </c>
      <c r="G21" s="387">
        <v>2</v>
      </c>
      <c r="H21" s="352">
        <v>0</v>
      </c>
      <c r="I21" s="449">
        <v>0</v>
      </c>
      <c r="J21" s="449">
        <v>0</v>
      </c>
      <c r="K21" s="449">
        <v>0</v>
      </c>
      <c r="L21" s="448">
        <v>0</v>
      </c>
      <c r="M21" s="448">
        <v>0</v>
      </c>
      <c r="N21" s="448">
        <v>0</v>
      </c>
      <c r="O21" s="448">
        <v>0</v>
      </c>
      <c r="P21" s="448">
        <v>0</v>
      </c>
      <c r="Q21" s="448">
        <v>0</v>
      </c>
      <c r="R21" s="448">
        <v>0</v>
      </c>
      <c r="S21" s="448">
        <v>0</v>
      </c>
      <c r="T21" s="448">
        <v>0</v>
      </c>
      <c r="U21" s="448">
        <v>0</v>
      </c>
      <c r="V21" s="448">
        <v>0</v>
      </c>
      <c r="W21" s="448">
        <v>0</v>
      </c>
      <c r="X21" s="448">
        <v>0</v>
      </c>
      <c r="Y21" s="448">
        <v>0</v>
      </c>
      <c r="Z21" s="448">
        <v>0</v>
      </c>
      <c r="AA21" s="448">
        <v>0</v>
      </c>
      <c r="AB21" s="448">
        <v>0</v>
      </c>
      <c r="AC21" s="448">
        <v>0</v>
      </c>
      <c r="AD21" s="448">
        <v>0</v>
      </c>
      <c r="AE21" s="448">
        <v>0</v>
      </c>
      <c r="AF21" s="448">
        <v>0</v>
      </c>
      <c r="AG21" s="448">
        <v>0</v>
      </c>
      <c r="AH21" s="448">
        <v>0</v>
      </c>
      <c r="AI21" s="448">
        <v>0</v>
      </c>
      <c r="AJ21" s="791">
        <v>0</v>
      </c>
      <c r="AK21" s="138"/>
    </row>
    <row r="22" spans="1:37" ht="27" customHeight="1" x14ac:dyDescent="0.2">
      <c r="A22" s="139"/>
      <c r="B22" s="916"/>
      <c r="C22" s="244" t="s">
        <v>112</v>
      </c>
      <c r="D22" s="366"/>
      <c r="E22" s="389" t="s">
        <v>112</v>
      </c>
      <c r="F22" s="366" t="s">
        <v>112</v>
      </c>
      <c r="G22" s="366">
        <v>2</v>
      </c>
      <c r="H22" s="352" t="s">
        <v>625</v>
      </c>
      <c r="I22" s="274" t="s">
        <v>625</v>
      </c>
      <c r="J22" s="274" t="s">
        <v>625</v>
      </c>
      <c r="K22" s="274" t="s">
        <v>625</v>
      </c>
      <c r="L22" s="390" t="s">
        <v>625</v>
      </c>
      <c r="M22" s="390" t="s">
        <v>625</v>
      </c>
      <c r="N22" s="390" t="s">
        <v>625</v>
      </c>
      <c r="O22" s="390" t="s">
        <v>625</v>
      </c>
      <c r="P22" s="390" t="s">
        <v>625</v>
      </c>
      <c r="Q22" s="390" t="s">
        <v>625</v>
      </c>
      <c r="R22" s="390" t="s">
        <v>625</v>
      </c>
      <c r="S22" s="390" t="s">
        <v>625</v>
      </c>
      <c r="T22" s="390" t="s">
        <v>625</v>
      </c>
      <c r="U22" s="390" t="s">
        <v>625</v>
      </c>
      <c r="V22" s="390" t="s">
        <v>625</v>
      </c>
      <c r="W22" s="390" t="s">
        <v>625</v>
      </c>
      <c r="X22" s="390" t="s">
        <v>625</v>
      </c>
      <c r="Y22" s="390" t="s">
        <v>625</v>
      </c>
      <c r="Z22" s="390" t="s">
        <v>625</v>
      </c>
      <c r="AA22" s="390" t="s">
        <v>625</v>
      </c>
      <c r="AB22" s="390" t="s">
        <v>625</v>
      </c>
      <c r="AC22" s="390" t="s">
        <v>625</v>
      </c>
      <c r="AD22" s="390" t="s">
        <v>625</v>
      </c>
      <c r="AE22" s="390" t="s">
        <v>625</v>
      </c>
      <c r="AF22" s="390" t="s">
        <v>625</v>
      </c>
      <c r="AG22" s="390" t="s">
        <v>625</v>
      </c>
      <c r="AH22" s="390" t="s">
        <v>625</v>
      </c>
      <c r="AI22" s="390" t="s">
        <v>625</v>
      </c>
      <c r="AJ22" s="436" t="s">
        <v>625</v>
      </c>
      <c r="AK22" s="138"/>
    </row>
    <row r="23" spans="1:37" ht="27" customHeight="1" x14ac:dyDescent="0.2">
      <c r="A23" s="139"/>
      <c r="B23" s="916"/>
      <c r="C23" s="423" t="s">
        <v>161</v>
      </c>
      <c r="D23" s="450" t="s">
        <v>162</v>
      </c>
      <c r="E23" s="451" t="s">
        <v>154</v>
      </c>
      <c r="F23" s="452" t="s">
        <v>75</v>
      </c>
      <c r="G23" s="452">
        <v>2</v>
      </c>
      <c r="H23" s="424">
        <v>0</v>
      </c>
      <c r="I23" s="425">
        <v>0</v>
      </c>
      <c r="J23" s="425">
        <v>0</v>
      </c>
      <c r="K23" s="425">
        <v>0</v>
      </c>
      <c r="L23" s="448">
        <v>0</v>
      </c>
      <c r="M23" s="448">
        <v>0</v>
      </c>
      <c r="N23" s="448">
        <v>0</v>
      </c>
      <c r="O23" s="448">
        <v>0</v>
      </c>
      <c r="P23" s="448">
        <v>0</v>
      </c>
      <c r="Q23" s="448">
        <v>0</v>
      </c>
      <c r="R23" s="448">
        <v>0</v>
      </c>
      <c r="S23" s="448">
        <v>0</v>
      </c>
      <c r="T23" s="448">
        <v>0</v>
      </c>
      <c r="U23" s="448">
        <v>0</v>
      </c>
      <c r="V23" s="448">
        <v>0</v>
      </c>
      <c r="W23" s="448">
        <v>0</v>
      </c>
      <c r="X23" s="448">
        <v>0</v>
      </c>
      <c r="Y23" s="448">
        <v>0</v>
      </c>
      <c r="Z23" s="448">
        <v>0</v>
      </c>
      <c r="AA23" s="448">
        <v>0</v>
      </c>
      <c r="AB23" s="448">
        <v>0</v>
      </c>
      <c r="AC23" s="448">
        <v>0</v>
      </c>
      <c r="AD23" s="448">
        <v>0</v>
      </c>
      <c r="AE23" s="448">
        <v>0</v>
      </c>
      <c r="AF23" s="448">
        <v>0</v>
      </c>
      <c r="AG23" s="448">
        <v>0</v>
      </c>
      <c r="AH23" s="448">
        <v>0</v>
      </c>
      <c r="AI23" s="448">
        <v>0</v>
      </c>
      <c r="AJ23" s="791">
        <v>0</v>
      </c>
      <c r="AK23" s="138"/>
    </row>
    <row r="24" spans="1:37" ht="27" customHeight="1" x14ac:dyDescent="0.2">
      <c r="A24" s="139"/>
      <c r="B24" s="916"/>
      <c r="C24" s="292" t="s">
        <v>163</v>
      </c>
      <c r="D24" s="453" t="s">
        <v>164</v>
      </c>
      <c r="E24" s="374" t="s">
        <v>113</v>
      </c>
      <c r="F24" s="375" t="s">
        <v>75</v>
      </c>
      <c r="G24" s="375">
        <v>2</v>
      </c>
      <c r="H24" s="355">
        <v>1.71</v>
      </c>
      <c r="I24" s="362">
        <v>1.71</v>
      </c>
      <c r="J24" s="362">
        <v>1.71</v>
      </c>
      <c r="K24" s="362">
        <v>1.71</v>
      </c>
      <c r="L24" s="371">
        <v>1.71</v>
      </c>
      <c r="M24" s="371">
        <v>1.71</v>
      </c>
      <c r="N24" s="371">
        <v>1.71</v>
      </c>
      <c r="O24" s="371">
        <v>1.71</v>
      </c>
      <c r="P24" s="371">
        <v>1.71</v>
      </c>
      <c r="Q24" s="371">
        <v>1.71</v>
      </c>
      <c r="R24" s="371">
        <v>1.71</v>
      </c>
      <c r="S24" s="371">
        <v>1.71</v>
      </c>
      <c r="T24" s="371">
        <v>1.71</v>
      </c>
      <c r="U24" s="371">
        <v>1.71</v>
      </c>
      <c r="V24" s="371">
        <v>1.71</v>
      </c>
      <c r="W24" s="371">
        <v>1.71</v>
      </c>
      <c r="X24" s="371">
        <v>1.71</v>
      </c>
      <c r="Y24" s="371">
        <v>1.71</v>
      </c>
      <c r="Z24" s="371">
        <v>1.71</v>
      </c>
      <c r="AA24" s="371">
        <v>1.71</v>
      </c>
      <c r="AB24" s="371">
        <v>1.71</v>
      </c>
      <c r="AC24" s="371">
        <v>1.71</v>
      </c>
      <c r="AD24" s="371">
        <v>1.71</v>
      </c>
      <c r="AE24" s="371">
        <v>1.71</v>
      </c>
      <c r="AF24" s="371">
        <v>1.71</v>
      </c>
      <c r="AG24" s="371">
        <v>1.71</v>
      </c>
      <c r="AH24" s="371">
        <v>1.71</v>
      </c>
      <c r="AI24" s="371">
        <v>1.71</v>
      </c>
      <c r="AJ24" s="415">
        <v>1.71</v>
      </c>
      <c r="AK24" s="138"/>
    </row>
    <row r="25" spans="1:37" ht="27" customHeight="1" thickBot="1" x14ac:dyDescent="0.25">
      <c r="A25" s="139"/>
      <c r="B25" s="917"/>
      <c r="C25" s="454" t="s">
        <v>165</v>
      </c>
      <c r="D25" s="455" t="s">
        <v>166</v>
      </c>
      <c r="E25" s="456" t="s">
        <v>113</v>
      </c>
      <c r="F25" s="457" t="s">
        <v>75</v>
      </c>
      <c r="G25" s="457">
        <v>2</v>
      </c>
      <c r="H25" s="458">
        <v>0.13</v>
      </c>
      <c r="I25" s="286">
        <v>0.13</v>
      </c>
      <c r="J25" s="286">
        <v>0.13</v>
      </c>
      <c r="K25" s="286">
        <v>0.13</v>
      </c>
      <c r="L25" s="459">
        <v>0.13</v>
      </c>
      <c r="M25" s="459">
        <v>0.13</v>
      </c>
      <c r="N25" s="459">
        <v>0.13</v>
      </c>
      <c r="O25" s="459">
        <v>0.13</v>
      </c>
      <c r="P25" s="459">
        <v>0.13</v>
      </c>
      <c r="Q25" s="459">
        <v>0.13</v>
      </c>
      <c r="R25" s="459">
        <v>0.13</v>
      </c>
      <c r="S25" s="459">
        <v>0.13</v>
      </c>
      <c r="T25" s="459">
        <v>0.13</v>
      </c>
      <c r="U25" s="459">
        <v>0.13</v>
      </c>
      <c r="V25" s="459">
        <v>0.13</v>
      </c>
      <c r="W25" s="459">
        <v>0.13</v>
      </c>
      <c r="X25" s="459">
        <v>0.13</v>
      </c>
      <c r="Y25" s="459">
        <v>0.13</v>
      </c>
      <c r="Z25" s="459">
        <v>0.13</v>
      </c>
      <c r="AA25" s="459">
        <v>0.13</v>
      </c>
      <c r="AB25" s="459">
        <v>0.13</v>
      </c>
      <c r="AC25" s="459">
        <v>0.13</v>
      </c>
      <c r="AD25" s="459">
        <v>0.13</v>
      </c>
      <c r="AE25" s="459">
        <v>0.13</v>
      </c>
      <c r="AF25" s="459">
        <v>0.13</v>
      </c>
      <c r="AG25" s="459">
        <v>0.13</v>
      </c>
      <c r="AH25" s="459">
        <v>0.13</v>
      </c>
      <c r="AI25" s="459">
        <v>0.13</v>
      </c>
      <c r="AJ25" s="460">
        <v>0.13</v>
      </c>
      <c r="AK25" s="138"/>
    </row>
    <row r="26" spans="1:37" ht="27" customHeight="1" x14ac:dyDescent="0.25">
      <c r="A26" s="147"/>
      <c r="B26" s="177"/>
      <c r="C26" s="148"/>
      <c r="D26" s="178"/>
      <c r="E26" s="179"/>
      <c r="F26" s="178"/>
      <c r="G26" s="178"/>
      <c r="H26" s="180"/>
      <c r="I26" s="181"/>
      <c r="J26" s="182"/>
      <c r="K26" s="148"/>
      <c r="L26" s="182"/>
      <c r="M26" s="183"/>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row>
    <row r="27" spans="1:37" ht="27" customHeight="1" x14ac:dyDescent="0.25">
      <c r="A27" s="147"/>
      <c r="B27" s="177"/>
      <c r="C27" s="148"/>
      <c r="D27" s="148"/>
      <c r="E27" s="184"/>
      <c r="F27" s="148"/>
      <c r="G27" s="148"/>
      <c r="H27" s="148"/>
      <c r="I27" s="150"/>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row>
    <row r="28" spans="1:37" ht="27" customHeight="1" x14ac:dyDescent="0.25">
      <c r="A28" s="147"/>
      <c r="B28" s="177"/>
      <c r="C28" s="178"/>
      <c r="D28" s="140" t="str">
        <f>'TITLE PAGE'!B9</f>
        <v>Company:</v>
      </c>
      <c r="E28" s="347" t="str">
        <f>'TITLE PAGE'!D9</f>
        <v>Yorkshire Water</v>
      </c>
      <c r="F28" s="178"/>
      <c r="G28" s="178"/>
      <c r="H28" s="178"/>
      <c r="I28" s="178"/>
      <c r="J28" s="178"/>
      <c r="K28" s="148"/>
      <c r="L28" s="178"/>
      <c r="M28" s="178"/>
      <c r="N28" s="178"/>
      <c r="O28" s="178"/>
      <c r="P28" s="148"/>
      <c r="Q28" s="148"/>
      <c r="R28" s="148"/>
      <c r="S28" s="148"/>
      <c r="T28" s="148"/>
      <c r="U28" s="148"/>
      <c r="V28" s="148"/>
      <c r="W28" s="148"/>
      <c r="X28" s="148"/>
      <c r="Y28" s="148"/>
      <c r="Z28" s="148"/>
      <c r="AA28" s="148"/>
      <c r="AB28" s="148"/>
      <c r="AC28" s="148"/>
      <c r="AD28" s="148"/>
      <c r="AE28" s="148"/>
      <c r="AF28" s="148"/>
      <c r="AG28" s="148"/>
      <c r="AH28" s="148"/>
      <c r="AI28" s="148"/>
      <c r="AJ28" s="148"/>
      <c r="AK28" s="148"/>
    </row>
    <row r="29" spans="1:37" ht="27" customHeight="1" x14ac:dyDescent="0.25">
      <c r="A29" s="147"/>
      <c r="B29" s="177"/>
      <c r="C29" s="178"/>
      <c r="D29" s="142" t="str">
        <f>'TITLE PAGE'!B10</f>
        <v>Resource Zone Name:</v>
      </c>
      <c r="E29" s="348" t="str">
        <f>'TITLE PAGE'!D10</f>
        <v>East SWZ</v>
      </c>
      <c r="F29" s="178"/>
      <c r="G29" s="178"/>
      <c r="H29" s="178"/>
      <c r="I29" s="178"/>
      <c r="J29" s="178"/>
      <c r="K29" s="148"/>
      <c r="L29" s="178"/>
      <c r="M29" s="178"/>
      <c r="N29" s="178"/>
      <c r="O29" s="178"/>
      <c r="P29" s="148"/>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7" ht="27" customHeight="1" x14ac:dyDescent="0.2">
      <c r="A30" s="147"/>
      <c r="B30" s="185"/>
      <c r="C30" s="178"/>
      <c r="D30" s="142" t="str">
        <f>'TITLE PAGE'!B11</f>
        <v>Resource Zone Number:</v>
      </c>
      <c r="E30" s="349">
        <f>'TITLE PAGE'!D11</f>
        <v>2</v>
      </c>
      <c r="F30" s="178"/>
      <c r="G30" s="178"/>
      <c r="H30" s="178"/>
      <c r="I30" s="178"/>
      <c r="J30" s="178"/>
      <c r="K30" s="148"/>
      <c r="L30" s="178"/>
      <c r="M30" s="178"/>
      <c r="N30" s="178"/>
      <c r="O30" s="17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7" ht="27" customHeight="1" x14ac:dyDescent="0.25">
      <c r="A31" s="147"/>
      <c r="B31" s="177"/>
      <c r="C31" s="178"/>
      <c r="D31" s="142" t="str">
        <f>'TITLE PAGE'!B12</f>
        <v xml:space="preserve">Planning Scenario Name:                                                                     </v>
      </c>
      <c r="E31" s="348" t="str">
        <f>'TITLE PAGE'!D12</f>
        <v>Dry Year Annual Average</v>
      </c>
      <c r="F31" s="178"/>
      <c r="G31" s="178"/>
      <c r="H31" s="178"/>
      <c r="I31" s="178"/>
      <c r="J31" s="178"/>
      <c r="K31" s="148"/>
      <c r="L31" s="178"/>
      <c r="M31" s="178"/>
      <c r="N31" s="178"/>
      <c r="O31" s="17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row r="32" spans="1:37" ht="27" customHeight="1" x14ac:dyDescent="0.25">
      <c r="A32" s="147"/>
      <c r="B32" s="177"/>
      <c r="C32" s="178"/>
      <c r="D32" s="145" t="str">
        <f>'TITLE PAGE'!B13</f>
        <v xml:space="preserve">Chosen Level of Service:  </v>
      </c>
      <c r="E32" s="186" t="str">
        <f>'TITLE PAGE'!D13</f>
        <v>TUBs no more than 1 in 25 years</v>
      </c>
      <c r="F32" s="178"/>
      <c r="G32" s="178"/>
      <c r="H32" s="178"/>
      <c r="I32" s="178"/>
      <c r="J32" s="178"/>
      <c r="K32" s="148"/>
      <c r="L32" s="178"/>
      <c r="M32" s="178"/>
      <c r="N32" s="178"/>
      <c r="O32" s="178"/>
      <c r="P32" s="148"/>
      <c r="Q32" s="148"/>
      <c r="R32" s="148"/>
      <c r="S32" s="148"/>
      <c r="T32" s="148"/>
      <c r="U32" s="148"/>
      <c r="V32" s="148"/>
      <c r="W32" s="148"/>
      <c r="X32" s="148"/>
      <c r="Y32" s="148"/>
      <c r="Z32" s="148"/>
      <c r="AA32" s="148"/>
      <c r="AB32" s="148"/>
      <c r="AC32" s="148"/>
      <c r="AD32" s="148"/>
      <c r="AE32" s="148"/>
      <c r="AF32" s="148"/>
      <c r="AG32" s="148"/>
      <c r="AH32" s="148"/>
      <c r="AI32" s="148"/>
      <c r="AJ32" s="148"/>
      <c r="AK32" s="148"/>
    </row>
    <row r="33" spans="1:37" ht="27" customHeight="1" x14ac:dyDescent="0.25">
      <c r="A33" s="147"/>
      <c r="B33" s="177"/>
      <c r="C33" s="178"/>
      <c r="D33" s="178"/>
      <c r="E33" s="187"/>
      <c r="F33" s="178"/>
      <c r="G33" s="178"/>
      <c r="H33" s="178"/>
      <c r="I33" s="178"/>
      <c r="J33" s="178"/>
      <c r="K33" s="148"/>
      <c r="L33" s="178"/>
      <c r="M33" s="178"/>
      <c r="N33" s="178"/>
      <c r="O33" s="178"/>
      <c r="P33" s="148"/>
      <c r="Q33" s="148"/>
      <c r="R33" s="148"/>
      <c r="S33" s="148"/>
      <c r="T33" s="148"/>
      <c r="U33" s="148"/>
      <c r="V33" s="148"/>
      <c r="W33" s="148"/>
      <c r="X33" s="148"/>
      <c r="Y33" s="148"/>
      <c r="Z33" s="148"/>
      <c r="AA33" s="148"/>
      <c r="AB33" s="148"/>
      <c r="AC33" s="148"/>
      <c r="AD33" s="148"/>
      <c r="AE33" s="148"/>
      <c r="AF33" s="148"/>
      <c r="AG33" s="148"/>
      <c r="AH33" s="148"/>
      <c r="AI33" s="148"/>
      <c r="AJ33" s="148"/>
      <c r="AK33" s="148"/>
    </row>
  </sheetData>
  <mergeCells count="3">
    <mergeCell ref="I1:J1"/>
    <mergeCell ref="B4:B17"/>
    <mergeCell ref="B18:B25"/>
  </mergeCell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67"/>
  <sheetViews>
    <sheetView topLeftCell="A6" zoomScale="90" zoomScaleNormal="90" workbookViewId="0">
      <selection activeCell="AD14" sqref="AD14:AD19"/>
    </sheetView>
  </sheetViews>
  <sheetFormatPr defaultColWidth="8.88671875" defaultRowHeight="15" x14ac:dyDescent="0.2"/>
  <cols>
    <col min="1" max="1" width="2.109375" customWidth="1"/>
    <col min="2" max="3" width="6.88671875" customWidth="1"/>
    <col min="4" max="4" width="36.77734375" customWidth="1"/>
    <col min="5" max="5" width="38.109375" customWidth="1"/>
    <col min="6" max="6" width="6.88671875" customWidth="1"/>
    <col min="7" max="7" width="8.21875" bestFit="1" customWidth="1"/>
    <col min="8" max="8" width="13.21875" customWidth="1"/>
    <col min="9" max="36" width="11.44140625" customWidth="1"/>
    <col min="257" max="257" width="2.109375" customWidth="1"/>
    <col min="258" max="259" width="6.88671875" customWidth="1"/>
    <col min="260" max="260" width="43.44140625" customWidth="1"/>
    <col min="261" max="261" width="38.109375" customWidth="1"/>
    <col min="262" max="262" width="6.88671875" customWidth="1"/>
    <col min="263" max="263" width="8.21875" bestFit="1" customWidth="1"/>
    <col min="264" max="264" width="13.21875" customWidth="1"/>
    <col min="265" max="292" width="11.44140625" customWidth="1"/>
    <col min="513" max="513" width="2.109375" customWidth="1"/>
    <col min="514" max="515" width="6.88671875" customWidth="1"/>
    <col min="516" max="516" width="43.44140625" customWidth="1"/>
    <col min="517" max="517" width="38.109375" customWidth="1"/>
    <col min="518" max="518" width="6.88671875" customWidth="1"/>
    <col min="519" max="519" width="8.21875" bestFit="1" customWidth="1"/>
    <col min="520" max="520" width="13.21875" customWidth="1"/>
    <col min="521" max="548" width="11.44140625" customWidth="1"/>
    <col min="769" max="769" width="2.109375" customWidth="1"/>
    <col min="770" max="771" width="6.88671875" customWidth="1"/>
    <col min="772" max="772" width="43.44140625" customWidth="1"/>
    <col min="773" max="773" width="38.109375" customWidth="1"/>
    <col min="774" max="774" width="6.88671875" customWidth="1"/>
    <col min="775" max="775" width="8.21875" bestFit="1" customWidth="1"/>
    <col min="776" max="776" width="13.21875" customWidth="1"/>
    <col min="777" max="804" width="11.44140625" customWidth="1"/>
    <col min="1025" max="1025" width="2.109375" customWidth="1"/>
    <col min="1026" max="1027" width="6.88671875" customWidth="1"/>
    <col min="1028" max="1028" width="43.44140625" customWidth="1"/>
    <col min="1029" max="1029" width="38.109375" customWidth="1"/>
    <col min="1030" max="1030" width="6.88671875" customWidth="1"/>
    <col min="1031" max="1031" width="8.21875" bestFit="1" customWidth="1"/>
    <col min="1032" max="1032" width="13.21875" customWidth="1"/>
    <col min="1033" max="1060" width="11.44140625" customWidth="1"/>
    <col min="1281" max="1281" width="2.109375" customWidth="1"/>
    <col min="1282" max="1283" width="6.88671875" customWidth="1"/>
    <col min="1284" max="1284" width="43.44140625" customWidth="1"/>
    <col min="1285" max="1285" width="38.109375" customWidth="1"/>
    <col min="1286" max="1286" width="6.88671875" customWidth="1"/>
    <col min="1287" max="1287" width="8.21875" bestFit="1" customWidth="1"/>
    <col min="1288" max="1288" width="13.21875" customWidth="1"/>
    <col min="1289" max="1316" width="11.44140625" customWidth="1"/>
    <col min="1537" max="1537" width="2.109375" customWidth="1"/>
    <col min="1538" max="1539" width="6.88671875" customWidth="1"/>
    <col min="1540" max="1540" width="43.44140625" customWidth="1"/>
    <col min="1541" max="1541" width="38.109375" customWidth="1"/>
    <col min="1542" max="1542" width="6.88671875" customWidth="1"/>
    <col min="1543" max="1543" width="8.21875" bestFit="1" customWidth="1"/>
    <col min="1544" max="1544" width="13.21875" customWidth="1"/>
    <col min="1545" max="1572" width="11.44140625" customWidth="1"/>
    <col min="1793" max="1793" width="2.109375" customWidth="1"/>
    <col min="1794" max="1795" width="6.88671875" customWidth="1"/>
    <col min="1796" max="1796" width="43.44140625" customWidth="1"/>
    <col min="1797" max="1797" width="38.109375" customWidth="1"/>
    <col min="1798" max="1798" width="6.88671875" customWidth="1"/>
    <col min="1799" max="1799" width="8.21875" bestFit="1" customWidth="1"/>
    <col min="1800" max="1800" width="13.21875" customWidth="1"/>
    <col min="1801" max="1828" width="11.44140625" customWidth="1"/>
    <col min="2049" max="2049" width="2.109375" customWidth="1"/>
    <col min="2050" max="2051" width="6.88671875" customWidth="1"/>
    <col min="2052" max="2052" width="43.44140625" customWidth="1"/>
    <col min="2053" max="2053" width="38.109375" customWidth="1"/>
    <col min="2054" max="2054" width="6.88671875" customWidth="1"/>
    <col min="2055" max="2055" width="8.21875" bestFit="1" customWidth="1"/>
    <col min="2056" max="2056" width="13.21875" customWidth="1"/>
    <col min="2057" max="2084" width="11.44140625" customWidth="1"/>
    <col min="2305" max="2305" width="2.109375" customWidth="1"/>
    <col min="2306" max="2307" width="6.88671875" customWidth="1"/>
    <col min="2308" max="2308" width="43.44140625" customWidth="1"/>
    <col min="2309" max="2309" width="38.109375" customWidth="1"/>
    <col min="2310" max="2310" width="6.88671875" customWidth="1"/>
    <col min="2311" max="2311" width="8.21875" bestFit="1" customWidth="1"/>
    <col min="2312" max="2312" width="13.21875" customWidth="1"/>
    <col min="2313" max="2340" width="11.44140625" customWidth="1"/>
    <col min="2561" max="2561" width="2.109375" customWidth="1"/>
    <col min="2562" max="2563" width="6.88671875" customWidth="1"/>
    <col min="2564" max="2564" width="43.44140625" customWidth="1"/>
    <col min="2565" max="2565" width="38.109375" customWidth="1"/>
    <col min="2566" max="2566" width="6.88671875" customWidth="1"/>
    <col min="2567" max="2567" width="8.21875" bestFit="1" customWidth="1"/>
    <col min="2568" max="2568" width="13.21875" customWidth="1"/>
    <col min="2569" max="2596" width="11.44140625" customWidth="1"/>
    <col min="2817" max="2817" width="2.109375" customWidth="1"/>
    <col min="2818" max="2819" width="6.88671875" customWidth="1"/>
    <col min="2820" max="2820" width="43.44140625" customWidth="1"/>
    <col min="2821" max="2821" width="38.109375" customWidth="1"/>
    <col min="2822" max="2822" width="6.88671875" customWidth="1"/>
    <col min="2823" max="2823" width="8.21875" bestFit="1" customWidth="1"/>
    <col min="2824" max="2824" width="13.21875" customWidth="1"/>
    <col min="2825" max="2852" width="11.44140625" customWidth="1"/>
    <col min="3073" max="3073" width="2.109375" customWidth="1"/>
    <col min="3074" max="3075" width="6.88671875" customWidth="1"/>
    <col min="3076" max="3076" width="43.44140625" customWidth="1"/>
    <col min="3077" max="3077" width="38.109375" customWidth="1"/>
    <col min="3078" max="3078" width="6.88671875" customWidth="1"/>
    <col min="3079" max="3079" width="8.21875" bestFit="1" customWidth="1"/>
    <col min="3080" max="3080" width="13.21875" customWidth="1"/>
    <col min="3081" max="3108" width="11.44140625" customWidth="1"/>
    <col min="3329" max="3329" width="2.109375" customWidth="1"/>
    <col min="3330" max="3331" width="6.88671875" customWidth="1"/>
    <col min="3332" max="3332" width="43.44140625" customWidth="1"/>
    <col min="3333" max="3333" width="38.109375" customWidth="1"/>
    <col min="3334" max="3334" width="6.88671875" customWidth="1"/>
    <col min="3335" max="3335" width="8.21875" bestFit="1" customWidth="1"/>
    <col min="3336" max="3336" width="13.21875" customWidth="1"/>
    <col min="3337" max="3364" width="11.44140625" customWidth="1"/>
    <col min="3585" max="3585" width="2.109375" customWidth="1"/>
    <col min="3586" max="3587" width="6.88671875" customWidth="1"/>
    <col min="3588" max="3588" width="43.44140625" customWidth="1"/>
    <col min="3589" max="3589" width="38.109375" customWidth="1"/>
    <col min="3590" max="3590" width="6.88671875" customWidth="1"/>
    <col min="3591" max="3591" width="8.21875" bestFit="1" customWidth="1"/>
    <col min="3592" max="3592" width="13.21875" customWidth="1"/>
    <col min="3593" max="3620" width="11.44140625" customWidth="1"/>
    <col min="3841" max="3841" width="2.109375" customWidth="1"/>
    <col min="3842" max="3843" width="6.88671875" customWidth="1"/>
    <col min="3844" max="3844" width="43.44140625" customWidth="1"/>
    <col min="3845" max="3845" width="38.109375" customWidth="1"/>
    <col min="3846" max="3846" width="6.88671875" customWidth="1"/>
    <col min="3847" max="3847" width="8.21875" bestFit="1" customWidth="1"/>
    <col min="3848" max="3848" width="13.21875" customWidth="1"/>
    <col min="3849" max="3876" width="11.44140625" customWidth="1"/>
    <col min="4097" max="4097" width="2.109375" customWidth="1"/>
    <col min="4098" max="4099" width="6.88671875" customWidth="1"/>
    <col min="4100" max="4100" width="43.44140625" customWidth="1"/>
    <col min="4101" max="4101" width="38.109375" customWidth="1"/>
    <col min="4102" max="4102" width="6.88671875" customWidth="1"/>
    <col min="4103" max="4103" width="8.21875" bestFit="1" customWidth="1"/>
    <col min="4104" max="4104" width="13.21875" customWidth="1"/>
    <col min="4105" max="4132" width="11.44140625" customWidth="1"/>
    <col min="4353" max="4353" width="2.109375" customWidth="1"/>
    <col min="4354" max="4355" width="6.88671875" customWidth="1"/>
    <col min="4356" max="4356" width="43.44140625" customWidth="1"/>
    <col min="4357" max="4357" width="38.109375" customWidth="1"/>
    <col min="4358" max="4358" width="6.88671875" customWidth="1"/>
    <col min="4359" max="4359" width="8.21875" bestFit="1" customWidth="1"/>
    <col min="4360" max="4360" width="13.21875" customWidth="1"/>
    <col min="4361" max="4388" width="11.44140625" customWidth="1"/>
    <col min="4609" max="4609" width="2.109375" customWidth="1"/>
    <col min="4610" max="4611" width="6.88671875" customWidth="1"/>
    <col min="4612" max="4612" width="43.44140625" customWidth="1"/>
    <col min="4613" max="4613" width="38.109375" customWidth="1"/>
    <col min="4614" max="4614" width="6.88671875" customWidth="1"/>
    <col min="4615" max="4615" width="8.21875" bestFit="1" customWidth="1"/>
    <col min="4616" max="4616" width="13.21875" customWidth="1"/>
    <col min="4617" max="4644" width="11.44140625" customWidth="1"/>
    <col min="4865" max="4865" width="2.109375" customWidth="1"/>
    <col min="4866" max="4867" width="6.88671875" customWidth="1"/>
    <col min="4868" max="4868" width="43.44140625" customWidth="1"/>
    <col min="4869" max="4869" width="38.109375" customWidth="1"/>
    <col min="4870" max="4870" width="6.88671875" customWidth="1"/>
    <col min="4871" max="4871" width="8.21875" bestFit="1" customWidth="1"/>
    <col min="4872" max="4872" width="13.21875" customWidth="1"/>
    <col min="4873" max="4900" width="11.44140625" customWidth="1"/>
    <col min="5121" max="5121" width="2.109375" customWidth="1"/>
    <col min="5122" max="5123" width="6.88671875" customWidth="1"/>
    <col min="5124" max="5124" width="43.44140625" customWidth="1"/>
    <col min="5125" max="5125" width="38.109375" customWidth="1"/>
    <col min="5126" max="5126" width="6.88671875" customWidth="1"/>
    <col min="5127" max="5127" width="8.21875" bestFit="1" customWidth="1"/>
    <col min="5128" max="5128" width="13.21875" customWidth="1"/>
    <col min="5129" max="5156" width="11.44140625" customWidth="1"/>
    <col min="5377" max="5377" width="2.109375" customWidth="1"/>
    <col min="5378" max="5379" width="6.88671875" customWidth="1"/>
    <col min="5380" max="5380" width="43.44140625" customWidth="1"/>
    <col min="5381" max="5381" width="38.109375" customWidth="1"/>
    <col min="5382" max="5382" width="6.88671875" customWidth="1"/>
    <col min="5383" max="5383" width="8.21875" bestFit="1" customWidth="1"/>
    <col min="5384" max="5384" width="13.21875" customWidth="1"/>
    <col min="5385" max="5412" width="11.44140625" customWidth="1"/>
    <col min="5633" max="5633" width="2.109375" customWidth="1"/>
    <col min="5634" max="5635" width="6.88671875" customWidth="1"/>
    <col min="5636" max="5636" width="43.44140625" customWidth="1"/>
    <col min="5637" max="5637" width="38.109375" customWidth="1"/>
    <col min="5638" max="5638" width="6.88671875" customWidth="1"/>
    <col min="5639" max="5639" width="8.21875" bestFit="1" customWidth="1"/>
    <col min="5640" max="5640" width="13.21875" customWidth="1"/>
    <col min="5641" max="5668" width="11.44140625" customWidth="1"/>
    <col min="5889" max="5889" width="2.109375" customWidth="1"/>
    <col min="5890" max="5891" width="6.88671875" customWidth="1"/>
    <col min="5892" max="5892" width="43.44140625" customWidth="1"/>
    <col min="5893" max="5893" width="38.109375" customWidth="1"/>
    <col min="5894" max="5894" width="6.88671875" customWidth="1"/>
    <col min="5895" max="5895" width="8.21875" bestFit="1" customWidth="1"/>
    <col min="5896" max="5896" width="13.21875" customWidth="1"/>
    <col min="5897" max="5924" width="11.44140625" customWidth="1"/>
    <col min="6145" max="6145" width="2.109375" customWidth="1"/>
    <col min="6146" max="6147" width="6.88671875" customWidth="1"/>
    <col min="6148" max="6148" width="43.44140625" customWidth="1"/>
    <col min="6149" max="6149" width="38.109375" customWidth="1"/>
    <col min="6150" max="6150" width="6.88671875" customWidth="1"/>
    <col min="6151" max="6151" width="8.21875" bestFit="1" customWidth="1"/>
    <col min="6152" max="6152" width="13.21875" customWidth="1"/>
    <col min="6153" max="6180" width="11.44140625" customWidth="1"/>
    <col min="6401" max="6401" width="2.109375" customWidth="1"/>
    <col min="6402" max="6403" width="6.88671875" customWidth="1"/>
    <col min="6404" max="6404" width="43.44140625" customWidth="1"/>
    <col min="6405" max="6405" width="38.109375" customWidth="1"/>
    <col min="6406" max="6406" width="6.88671875" customWidth="1"/>
    <col min="6407" max="6407" width="8.21875" bestFit="1" customWidth="1"/>
    <col min="6408" max="6408" width="13.21875" customWidth="1"/>
    <col min="6409" max="6436" width="11.44140625" customWidth="1"/>
    <col min="6657" max="6657" width="2.109375" customWidth="1"/>
    <col min="6658" max="6659" width="6.88671875" customWidth="1"/>
    <col min="6660" max="6660" width="43.44140625" customWidth="1"/>
    <col min="6661" max="6661" width="38.109375" customWidth="1"/>
    <col min="6662" max="6662" width="6.88671875" customWidth="1"/>
    <col min="6663" max="6663" width="8.21875" bestFit="1" customWidth="1"/>
    <col min="6664" max="6664" width="13.21875" customWidth="1"/>
    <col min="6665" max="6692" width="11.44140625" customWidth="1"/>
    <col min="6913" max="6913" width="2.109375" customWidth="1"/>
    <col min="6914" max="6915" width="6.88671875" customWidth="1"/>
    <col min="6916" max="6916" width="43.44140625" customWidth="1"/>
    <col min="6917" max="6917" width="38.109375" customWidth="1"/>
    <col min="6918" max="6918" width="6.88671875" customWidth="1"/>
    <col min="6919" max="6919" width="8.21875" bestFit="1" customWidth="1"/>
    <col min="6920" max="6920" width="13.21875" customWidth="1"/>
    <col min="6921" max="6948" width="11.44140625" customWidth="1"/>
    <col min="7169" max="7169" width="2.109375" customWidth="1"/>
    <col min="7170" max="7171" width="6.88671875" customWidth="1"/>
    <col min="7172" max="7172" width="43.44140625" customWidth="1"/>
    <col min="7173" max="7173" width="38.109375" customWidth="1"/>
    <col min="7174" max="7174" width="6.88671875" customWidth="1"/>
    <col min="7175" max="7175" width="8.21875" bestFit="1" customWidth="1"/>
    <col min="7176" max="7176" width="13.21875" customWidth="1"/>
    <col min="7177" max="7204" width="11.44140625" customWidth="1"/>
    <col min="7425" max="7425" width="2.109375" customWidth="1"/>
    <col min="7426" max="7427" width="6.88671875" customWidth="1"/>
    <col min="7428" max="7428" width="43.44140625" customWidth="1"/>
    <col min="7429" max="7429" width="38.109375" customWidth="1"/>
    <col min="7430" max="7430" width="6.88671875" customWidth="1"/>
    <col min="7431" max="7431" width="8.21875" bestFit="1" customWidth="1"/>
    <col min="7432" max="7432" width="13.21875" customWidth="1"/>
    <col min="7433" max="7460" width="11.44140625" customWidth="1"/>
    <col min="7681" max="7681" width="2.109375" customWidth="1"/>
    <col min="7682" max="7683" width="6.88671875" customWidth="1"/>
    <col min="7684" max="7684" width="43.44140625" customWidth="1"/>
    <col min="7685" max="7685" width="38.109375" customWidth="1"/>
    <col min="7686" max="7686" width="6.88671875" customWidth="1"/>
    <col min="7687" max="7687" width="8.21875" bestFit="1" customWidth="1"/>
    <col min="7688" max="7688" width="13.21875" customWidth="1"/>
    <col min="7689" max="7716" width="11.44140625" customWidth="1"/>
    <col min="7937" max="7937" width="2.109375" customWidth="1"/>
    <col min="7938" max="7939" width="6.88671875" customWidth="1"/>
    <col min="7940" max="7940" width="43.44140625" customWidth="1"/>
    <col min="7941" max="7941" width="38.109375" customWidth="1"/>
    <col min="7942" max="7942" width="6.88671875" customWidth="1"/>
    <col min="7943" max="7943" width="8.21875" bestFit="1" customWidth="1"/>
    <col min="7944" max="7944" width="13.21875" customWidth="1"/>
    <col min="7945" max="7972" width="11.44140625" customWidth="1"/>
    <col min="8193" max="8193" width="2.109375" customWidth="1"/>
    <col min="8194" max="8195" width="6.88671875" customWidth="1"/>
    <col min="8196" max="8196" width="43.44140625" customWidth="1"/>
    <col min="8197" max="8197" width="38.109375" customWidth="1"/>
    <col min="8198" max="8198" width="6.88671875" customWidth="1"/>
    <col min="8199" max="8199" width="8.21875" bestFit="1" customWidth="1"/>
    <col min="8200" max="8200" width="13.21875" customWidth="1"/>
    <col min="8201" max="8228" width="11.44140625" customWidth="1"/>
    <col min="8449" max="8449" width="2.109375" customWidth="1"/>
    <col min="8450" max="8451" width="6.88671875" customWidth="1"/>
    <col min="8452" max="8452" width="43.44140625" customWidth="1"/>
    <col min="8453" max="8453" width="38.109375" customWidth="1"/>
    <col min="8454" max="8454" width="6.88671875" customWidth="1"/>
    <col min="8455" max="8455" width="8.21875" bestFit="1" customWidth="1"/>
    <col min="8456" max="8456" width="13.21875" customWidth="1"/>
    <col min="8457" max="8484" width="11.44140625" customWidth="1"/>
    <col min="8705" max="8705" width="2.109375" customWidth="1"/>
    <col min="8706" max="8707" width="6.88671875" customWidth="1"/>
    <col min="8708" max="8708" width="43.44140625" customWidth="1"/>
    <col min="8709" max="8709" width="38.109375" customWidth="1"/>
    <col min="8710" max="8710" width="6.88671875" customWidth="1"/>
    <col min="8711" max="8711" width="8.21875" bestFit="1" customWidth="1"/>
    <col min="8712" max="8712" width="13.21875" customWidth="1"/>
    <col min="8713" max="8740" width="11.44140625" customWidth="1"/>
    <col min="8961" max="8961" width="2.109375" customWidth="1"/>
    <col min="8962" max="8963" width="6.88671875" customWidth="1"/>
    <col min="8964" max="8964" width="43.44140625" customWidth="1"/>
    <col min="8965" max="8965" width="38.109375" customWidth="1"/>
    <col min="8966" max="8966" width="6.88671875" customWidth="1"/>
    <col min="8967" max="8967" width="8.21875" bestFit="1" customWidth="1"/>
    <col min="8968" max="8968" width="13.21875" customWidth="1"/>
    <col min="8969" max="8996" width="11.44140625" customWidth="1"/>
    <col min="9217" max="9217" width="2.109375" customWidth="1"/>
    <col min="9218" max="9219" width="6.88671875" customWidth="1"/>
    <col min="9220" max="9220" width="43.44140625" customWidth="1"/>
    <col min="9221" max="9221" width="38.109375" customWidth="1"/>
    <col min="9222" max="9222" width="6.88671875" customWidth="1"/>
    <col min="9223" max="9223" width="8.21875" bestFit="1" customWidth="1"/>
    <col min="9224" max="9224" width="13.21875" customWidth="1"/>
    <col min="9225" max="9252" width="11.44140625" customWidth="1"/>
    <col min="9473" max="9473" width="2.109375" customWidth="1"/>
    <col min="9474" max="9475" width="6.88671875" customWidth="1"/>
    <col min="9476" max="9476" width="43.44140625" customWidth="1"/>
    <col min="9477" max="9477" width="38.109375" customWidth="1"/>
    <col min="9478" max="9478" width="6.88671875" customWidth="1"/>
    <col min="9479" max="9479" width="8.21875" bestFit="1" customWidth="1"/>
    <col min="9480" max="9480" width="13.21875" customWidth="1"/>
    <col min="9481" max="9508" width="11.44140625" customWidth="1"/>
    <col min="9729" max="9729" width="2.109375" customWidth="1"/>
    <col min="9730" max="9731" width="6.88671875" customWidth="1"/>
    <col min="9732" max="9732" width="43.44140625" customWidth="1"/>
    <col min="9733" max="9733" width="38.109375" customWidth="1"/>
    <col min="9734" max="9734" width="6.88671875" customWidth="1"/>
    <col min="9735" max="9735" width="8.21875" bestFit="1" customWidth="1"/>
    <col min="9736" max="9736" width="13.21875" customWidth="1"/>
    <col min="9737" max="9764" width="11.44140625" customWidth="1"/>
    <col min="9985" max="9985" width="2.109375" customWidth="1"/>
    <col min="9986" max="9987" width="6.88671875" customWidth="1"/>
    <col min="9988" max="9988" width="43.44140625" customWidth="1"/>
    <col min="9989" max="9989" width="38.109375" customWidth="1"/>
    <col min="9990" max="9990" width="6.88671875" customWidth="1"/>
    <col min="9991" max="9991" width="8.21875" bestFit="1" customWidth="1"/>
    <col min="9992" max="9992" width="13.21875" customWidth="1"/>
    <col min="9993" max="10020" width="11.44140625" customWidth="1"/>
    <col min="10241" max="10241" width="2.109375" customWidth="1"/>
    <col min="10242" max="10243" width="6.88671875" customWidth="1"/>
    <col min="10244" max="10244" width="43.44140625" customWidth="1"/>
    <col min="10245" max="10245" width="38.109375" customWidth="1"/>
    <col min="10246" max="10246" width="6.88671875" customWidth="1"/>
    <col min="10247" max="10247" width="8.21875" bestFit="1" customWidth="1"/>
    <col min="10248" max="10248" width="13.21875" customWidth="1"/>
    <col min="10249" max="10276" width="11.44140625" customWidth="1"/>
    <col min="10497" max="10497" width="2.109375" customWidth="1"/>
    <col min="10498" max="10499" width="6.88671875" customWidth="1"/>
    <col min="10500" max="10500" width="43.44140625" customWidth="1"/>
    <col min="10501" max="10501" width="38.109375" customWidth="1"/>
    <col min="10502" max="10502" width="6.88671875" customWidth="1"/>
    <col min="10503" max="10503" width="8.21875" bestFit="1" customWidth="1"/>
    <col min="10504" max="10504" width="13.21875" customWidth="1"/>
    <col min="10505" max="10532" width="11.44140625" customWidth="1"/>
    <col min="10753" max="10753" width="2.109375" customWidth="1"/>
    <col min="10754" max="10755" width="6.88671875" customWidth="1"/>
    <col min="10756" max="10756" width="43.44140625" customWidth="1"/>
    <col min="10757" max="10757" width="38.109375" customWidth="1"/>
    <col min="10758" max="10758" width="6.88671875" customWidth="1"/>
    <col min="10759" max="10759" width="8.21875" bestFit="1" customWidth="1"/>
    <col min="10760" max="10760" width="13.21875" customWidth="1"/>
    <col min="10761" max="10788" width="11.44140625" customWidth="1"/>
    <col min="11009" max="11009" width="2.109375" customWidth="1"/>
    <col min="11010" max="11011" width="6.88671875" customWidth="1"/>
    <col min="11012" max="11012" width="43.44140625" customWidth="1"/>
    <col min="11013" max="11013" width="38.109375" customWidth="1"/>
    <col min="11014" max="11014" width="6.88671875" customWidth="1"/>
    <col min="11015" max="11015" width="8.21875" bestFit="1" customWidth="1"/>
    <col min="11016" max="11016" width="13.21875" customWidth="1"/>
    <col min="11017" max="11044" width="11.44140625" customWidth="1"/>
    <col min="11265" max="11265" width="2.109375" customWidth="1"/>
    <col min="11266" max="11267" width="6.88671875" customWidth="1"/>
    <col min="11268" max="11268" width="43.44140625" customWidth="1"/>
    <col min="11269" max="11269" width="38.109375" customWidth="1"/>
    <col min="11270" max="11270" width="6.88671875" customWidth="1"/>
    <col min="11271" max="11271" width="8.21875" bestFit="1" customWidth="1"/>
    <col min="11272" max="11272" width="13.21875" customWidth="1"/>
    <col min="11273" max="11300" width="11.44140625" customWidth="1"/>
    <col min="11521" max="11521" width="2.109375" customWidth="1"/>
    <col min="11522" max="11523" width="6.88671875" customWidth="1"/>
    <col min="11524" max="11524" width="43.44140625" customWidth="1"/>
    <col min="11525" max="11525" width="38.109375" customWidth="1"/>
    <col min="11526" max="11526" width="6.88671875" customWidth="1"/>
    <col min="11527" max="11527" width="8.21875" bestFit="1" customWidth="1"/>
    <col min="11528" max="11528" width="13.21875" customWidth="1"/>
    <col min="11529" max="11556" width="11.44140625" customWidth="1"/>
    <col min="11777" max="11777" width="2.109375" customWidth="1"/>
    <col min="11778" max="11779" width="6.88671875" customWidth="1"/>
    <col min="11780" max="11780" width="43.44140625" customWidth="1"/>
    <col min="11781" max="11781" width="38.109375" customWidth="1"/>
    <col min="11782" max="11782" width="6.88671875" customWidth="1"/>
    <col min="11783" max="11783" width="8.21875" bestFit="1" customWidth="1"/>
    <col min="11784" max="11784" width="13.21875" customWidth="1"/>
    <col min="11785" max="11812" width="11.44140625" customWidth="1"/>
    <col min="12033" max="12033" width="2.109375" customWidth="1"/>
    <col min="12034" max="12035" width="6.88671875" customWidth="1"/>
    <col min="12036" max="12036" width="43.44140625" customWidth="1"/>
    <col min="12037" max="12037" width="38.109375" customWidth="1"/>
    <col min="12038" max="12038" width="6.88671875" customWidth="1"/>
    <col min="12039" max="12039" width="8.21875" bestFit="1" customWidth="1"/>
    <col min="12040" max="12040" width="13.21875" customWidth="1"/>
    <col min="12041" max="12068" width="11.44140625" customWidth="1"/>
    <col min="12289" max="12289" width="2.109375" customWidth="1"/>
    <col min="12290" max="12291" width="6.88671875" customWidth="1"/>
    <col min="12292" max="12292" width="43.44140625" customWidth="1"/>
    <col min="12293" max="12293" width="38.109375" customWidth="1"/>
    <col min="12294" max="12294" width="6.88671875" customWidth="1"/>
    <col min="12295" max="12295" width="8.21875" bestFit="1" customWidth="1"/>
    <col min="12296" max="12296" width="13.21875" customWidth="1"/>
    <col min="12297" max="12324" width="11.44140625" customWidth="1"/>
    <col min="12545" max="12545" width="2.109375" customWidth="1"/>
    <col min="12546" max="12547" width="6.88671875" customWidth="1"/>
    <col min="12548" max="12548" width="43.44140625" customWidth="1"/>
    <col min="12549" max="12549" width="38.109375" customWidth="1"/>
    <col min="12550" max="12550" width="6.88671875" customWidth="1"/>
    <col min="12551" max="12551" width="8.21875" bestFit="1" customWidth="1"/>
    <col min="12552" max="12552" width="13.21875" customWidth="1"/>
    <col min="12553" max="12580" width="11.44140625" customWidth="1"/>
    <col min="12801" max="12801" width="2.109375" customWidth="1"/>
    <col min="12802" max="12803" width="6.88671875" customWidth="1"/>
    <col min="12804" max="12804" width="43.44140625" customWidth="1"/>
    <col min="12805" max="12805" width="38.109375" customWidth="1"/>
    <col min="12806" max="12806" width="6.88671875" customWidth="1"/>
    <col min="12807" max="12807" width="8.21875" bestFit="1" customWidth="1"/>
    <col min="12808" max="12808" width="13.21875" customWidth="1"/>
    <col min="12809" max="12836" width="11.44140625" customWidth="1"/>
    <col min="13057" max="13057" width="2.109375" customWidth="1"/>
    <col min="13058" max="13059" width="6.88671875" customWidth="1"/>
    <col min="13060" max="13060" width="43.44140625" customWidth="1"/>
    <col min="13061" max="13061" width="38.109375" customWidth="1"/>
    <col min="13062" max="13062" width="6.88671875" customWidth="1"/>
    <col min="13063" max="13063" width="8.21875" bestFit="1" customWidth="1"/>
    <col min="13064" max="13064" width="13.21875" customWidth="1"/>
    <col min="13065" max="13092" width="11.44140625" customWidth="1"/>
    <col min="13313" max="13313" width="2.109375" customWidth="1"/>
    <col min="13314" max="13315" width="6.88671875" customWidth="1"/>
    <col min="13316" max="13316" width="43.44140625" customWidth="1"/>
    <col min="13317" max="13317" width="38.109375" customWidth="1"/>
    <col min="13318" max="13318" width="6.88671875" customWidth="1"/>
    <col min="13319" max="13319" width="8.21875" bestFit="1" customWidth="1"/>
    <col min="13320" max="13320" width="13.21875" customWidth="1"/>
    <col min="13321" max="13348" width="11.44140625" customWidth="1"/>
    <col min="13569" max="13569" width="2.109375" customWidth="1"/>
    <col min="13570" max="13571" width="6.88671875" customWidth="1"/>
    <col min="13572" max="13572" width="43.44140625" customWidth="1"/>
    <col min="13573" max="13573" width="38.109375" customWidth="1"/>
    <col min="13574" max="13574" width="6.88671875" customWidth="1"/>
    <col min="13575" max="13575" width="8.21875" bestFit="1" customWidth="1"/>
    <col min="13576" max="13576" width="13.21875" customWidth="1"/>
    <col min="13577" max="13604" width="11.44140625" customWidth="1"/>
    <col min="13825" max="13825" width="2.109375" customWidth="1"/>
    <col min="13826" max="13827" width="6.88671875" customWidth="1"/>
    <col min="13828" max="13828" width="43.44140625" customWidth="1"/>
    <col min="13829" max="13829" width="38.109375" customWidth="1"/>
    <col min="13830" max="13830" width="6.88671875" customWidth="1"/>
    <col min="13831" max="13831" width="8.21875" bestFit="1" customWidth="1"/>
    <col min="13832" max="13832" width="13.21875" customWidth="1"/>
    <col min="13833" max="13860" width="11.44140625" customWidth="1"/>
    <col min="14081" max="14081" width="2.109375" customWidth="1"/>
    <col min="14082" max="14083" width="6.88671875" customWidth="1"/>
    <col min="14084" max="14084" width="43.44140625" customWidth="1"/>
    <col min="14085" max="14085" width="38.109375" customWidth="1"/>
    <col min="14086" max="14086" width="6.88671875" customWidth="1"/>
    <col min="14087" max="14087" width="8.21875" bestFit="1" customWidth="1"/>
    <col min="14088" max="14088" width="13.21875" customWidth="1"/>
    <col min="14089" max="14116" width="11.44140625" customWidth="1"/>
    <col min="14337" max="14337" width="2.109375" customWidth="1"/>
    <col min="14338" max="14339" width="6.88671875" customWidth="1"/>
    <col min="14340" max="14340" width="43.44140625" customWidth="1"/>
    <col min="14341" max="14341" width="38.109375" customWidth="1"/>
    <col min="14342" max="14342" width="6.88671875" customWidth="1"/>
    <col min="14343" max="14343" width="8.21875" bestFit="1" customWidth="1"/>
    <col min="14344" max="14344" width="13.21875" customWidth="1"/>
    <col min="14345" max="14372" width="11.44140625" customWidth="1"/>
    <col min="14593" max="14593" width="2.109375" customWidth="1"/>
    <col min="14594" max="14595" width="6.88671875" customWidth="1"/>
    <col min="14596" max="14596" width="43.44140625" customWidth="1"/>
    <col min="14597" max="14597" width="38.109375" customWidth="1"/>
    <col min="14598" max="14598" width="6.88671875" customWidth="1"/>
    <col min="14599" max="14599" width="8.21875" bestFit="1" customWidth="1"/>
    <col min="14600" max="14600" width="13.21875" customWidth="1"/>
    <col min="14601" max="14628" width="11.44140625" customWidth="1"/>
    <col min="14849" max="14849" width="2.109375" customWidth="1"/>
    <col min="14850" max="14851" width="6.88671875" customWidth="1"/>
    <col min="14852" max="14852" width="43.44140625" customWidth="1"/>
    <col min="14853" max="14853" width="38.109375" customWidth="1"/>
    <col min="14854" max="14854" width="6.88671875" customWidth="1"/>
    <col min="14855" max="14855" width="8.21875" bestFit="1" customWidth="1"/>
    <col min="14856" max="14856" width="13.21875" customWidth="1"/>
    <col min="14857" max="14884" width="11.44140625" customWidth="1"/>
    <col min="15105" max="15105" width="2.109375" customWidth="1"/>
    <col min="15106" max="15107" width="6.88671875" customWidth="1"/>
    <col min="15108" max="15108" width="43.44140625" customWidth="1"/>
    <col min="15109" max="15109" width="38.109375" customWidth="1"/>
    <col min="15110" max="15110" width="6.88671875" customWidth="1"/>
    <col min="15111" max="15111" width="8.21875" bestFit="1" customWidth="1"/>
    <col min="15112" max="15112" width="13.21875" customWidth="1"/>
    <col min="15113" max="15140" width="11.44140625" customWidth="1"/>
    <col min="15361" max="15361" width="2.109375" customWidth="1"/>
    <col min="15362" max="15363" width="6.88671875" customWidth="1"/>
    <col min="15364" max="15364" width="43.44140625" customWidth="1"/>
    <col min="15365" max="15365" width="38.109375" customWidth="1"/>
    <col min="15366" max="15366" width="6.88671875" customWidth="1"/>
    <col min="15367" max="15367" width="8.21875" bestFit="1" customWidth="1"/>
    <col min="15368" max="15368" width="13.21875" customWidth="1"/>
    <col min="15369" max="15396" width="11.44140625" customWidth="1"/>
    <col min="15617" max="15617" width="2.109375" customWidth="1"/>
    <col min="15618" max="15619" width="6.88671875" customWidth="1"/>
    <col min="15620" max="15620" width="43.44140625" customWidth="1"/>
    <col min="15621" max="15621" width="38.109375" customWidth="1"/>
    <col min="15622" max="15622" width="6.88671875" customWidth="1"/>
    <col min="15623" max="15623" width="8.21875" bestFit="1" customWidth="1"/>
    <col min="15624" max="15624" width="13.21875" customWidth="1"/>
    <col min="15625" max="15652" width="11.44140625" customWidth="1"/>
    <col min="15873" max="15873" width="2.109375" customWidth="1"/>
    <col min="15874" max="15875" width="6.88671875" customWidth="1"/>
    <col min="15876" max="15876" width="43.44140625" customWidth="1"/>
    <col min="15877" max="15877" width="38.109375" customWidth="1"/>
    <col min="15878" max="15878" width="6.88671875" customWidth="1"/>
    <col min="15879" max="15879" width="8.21875" bestFit="1" customWidth="1"/>
    <col min="15880" max="15880" width="13.21875" customWidth="1"/>
    <col min="15881" max="15908" width="11.44140625" customWidth="1"/>
    <col min="16129" max="16129" width="2.109375" customWidth="1"/>
    <col min="16130" max="16131" width="6.88671875" customWidth="1"/>
    <col min="16132" max="16132" width="43.44140625" customWidth="1"/>
    <col min="16133" max="16133" width="38.109375" customWidth="1"/>
    <col min="16134" max="16134" width="6.88671875" customWidth="1"/>
    <col min="16135" max="16135" width="8.21875" bestFit="1" customWidth="1"/>
    <col min="16136" max="16136" width="13.21875" customWidth="1"/>
    <col min="16137" max="16164" width="11.44140625" customWidth="1"/>
  </cols>
  <sheetData>
    <row r="1" spans="1:36" ht="18.75" thickBot="1" x14ac:dyDescent="0.25">
      <c r="A1" s="135"/>
      <c r="B1" s="151"/>
      <c r="C1" s="152" t="s">
        <v>167</v>
      </c>
      <c r="D1" s="188"/>
      <c r="E1" s="189"/>
      <c r="F1" s="190"/>
      <c r="G1" s="190"/>
      <c r="H1" s="190"/>
      <c r="I1" s="922"/>
      <c r="J1" s="911"/>
      <c r="K1" s="911"/>
      <c r="L1" s="156"/>
      <c r="M1" s="156"/>
      <c r="N1" s="156"/>
      <c r="O1" s="156"/>
      <c r="P1" s="156"/>
      <c r="Q1" s="157"/>
      <c r="R1" s="157"/>
      <c r="S1" s="157"/>
      <c r="T1" s="157"/>
      <c r="U1" s="157"/>
      <c r="V1" s="157"/>
      <c r="W1" s="157"/>
      <c r="X1" s="157"/>
      <c r="Y1" s="157"/>
      <c r="Z1" s="157"/>
      <c r="AA1" s="157"/>
      <c r="AB1" s="157"/>
      <c r="AC1" s="157"/>
      <c r="AD1" s="157"/>
      <c r="AE1" s="157"/>
      <c r="AF1" s="157"/>
      <c r="AG1" s="157"/>
      <c r="AH1" s="159"/>
      <c r="AI1" s="157"/>
      <c r="AJ1" s="191"/>
    </row>
    <row r="2" spans="1:36" ht="32.25" thickBot="1" x14ac:dyDescent="0.25">
      <c r="A2" s="160"/>
      <c r="B2" s="161"/>
      <c r="C2" s="136" t="s">
        <v>110</v>
      </c>
      <c r="D2" s="137" t="s">
        <v>117</v>
      </c>
      <c r="E2" s="192" t="s">
        <v>111</v>
      </c>
      <c r="F2" s="137" t="s">
        <v>118</v>
      </c>
      <c r="G2" s="163" t="s">
        <v>168</v>
      </c>
      <c r="H2" s="800" t="str">
        <f>'TITLE PAGE'!D14</f>
        <v>2015-16</v>
      </c>
      <c r="I2" s="802" t="str">
        <f>'WRZ summary'!E5</f>
        <v>For info 2017-18</v>
      </c>
      <c r="J2" s="803" t="str">
        <f>'WRZ summary'!F5</f>
        <v>For info 2018-19</v>
      </c>
      <c r="K2" s="804" t="str">
        <f>'WRZ summary'!G5</f>
        <v>For info 2019-20</v>
      </c>
      <c r="L2" s="801" t="str">
        <f>'WRZ summary'!H5</f>
        <v>2020-21</v>
      </c>
      <c r="M2" s="194" t="str">
        <f>'WRZ summary'!I5</f>
        <v>2021-22</v>
      </c>
      <c r="N2" s="194" t="str">
        <f>'WRZ summary'!J5</f>
        <v>2022-23</v>
      </c>
      <c r="O2" s="194" t="str">
        <f>'WRZ summary'!K5</f>
        <v>2023-24</v>
      </c>
      <c r="P2" s="194" t="str">
        <f>'WRZ summary'!L5</f>
        <v>2024-25</v>
      </c>
      <c r="Q2" s="194" t="str">
        <f>'WRZ summary'!M5</f>
        <v>2025-26</v>
      </c>
      <c r="R2" s="194" t="str">
        <f>'WRZ summary'!N5</f>
        <v>2026-27</v>
      </c>
      <c r="S2" s="194" t="str">
        <f>'WRZ summary'!O5</f>
        <v>2027-28</v>
      </c>
      <c r="T2" s="194" t="str">
        <f>'WRZ summary'!P5</f>
        <v>2028-29</v>
      </c>
      <c r="U2" s="194" t="str">
        <f>'WRZ summary'!Q5</f>
        <v>2029-2030</v>
      </c>
      <c r="V2" s="194" t="str">
        <f>'WRZ summary'!R5</f>
        <v>2030-2031</v>
      </c>
      <c r="W2" s="194" t="str">
        <f>'WRZ summary'!S5</f>
        <v>2031-2032</v>
      </c>
      <c r="X2" s="194" t="str">
        <f>'WRZ summary'!T5</f>
        <v>2032-33</v>
      </c>
      <c r="Y2" s="194" t="str">
        <f>'WRZ summary'!U5</f>
        <v>2033-34</v>
      </c>
      <c r="Z2" s="194" t="str">
        <f>'WRZ summary'!V5</f>
        <v>2034-35</v>
      </c>
      <c r="AA2" s="194" t="str">
        <f>'WRZ summary'!W5</f>
        <v>2035-36</v>
      </c>
      <c r="AB2" s="194" t="str">
        <f>'WRZ summary'!X5</f>
        <v>2036-37</v>
      </c>
      <c r="AC2" s="194" t="str">
        <f>'WRZ summary'!Y5</f>
        <v>2037-38</v>
      </c>
      <c r="AD2" s="194" t="str">
        <f>'WRZ summary'!Z5</f>
        <v>2038-39</v>
      </c>
      <c r="AE2" s="194" t="str">
        <f>'WRZ summary'!AA5</f>
        <v>2039-40</v>
      </c>
      <c r="AF2" s="194" t="str">
        <f>'WRZ summary'!AB5</f>
        <v>2040-41</v>
      </c>
      <c r="AG2" s="194" t="str">
        <f>'WRZ summary'!AC5</f>
        <v>2041-42</v>
      </c>
      <c r="AH2" s="194" t="str">
        <f>'WRZ summary'!AD5</f>
        <v>2042-43</v>
      </c>
      <c r="AI2" s="194" t="str">
        <f>'WRZ summary'!AE5</f>
        <v>2043-44</v>
      </c>
      <c r="AJ2" s="195" t="str">
        <f>'WRZ summary'!AF5</f>
        <v>2044-45</v>
      </c>
    </row>
    <row r="3" spans="1:36" s="755" customFormat="1" ht="25.15" customHeight="1" x14ac:dyDescent="0.2">
      <c r="A3" s="746"/>
      <c r="B3" s="923" t="s">
        <v>169</v>
      </c>
      <c r="C3" s="747" t="s">
        <v>170</v>
      </c>
      <c r="D3" s="748" t="s">
        <v>171</v>
      </c>
      <c r="E3" s="749" t="s">
        <v>113</v>
      </c>
      <c r="F3" s="750" t="s">
        <v>75</v>
      </c>
      <c r="G3" s="751">
        <v>2</v>
      </c>
      <c r="H3" s="752">
        <v>1.5</v>
      </c>
      <c r="I3" s="543">
        <v>1.5</v>
      </c>
      <c r="J3" s="543">
        <v>1.5</v>
      </c>
      <c r="K3" s="543">
        <v>1.49</v>
      </c>
      <c r="L3" s="753">
        <v>1.49</v>
      </c>
      <c r="M3" s="753">
        <v>1.48</v>
      </c>
      <c r="N3" s="753">
        <v>1.48</v>
      </c>
      <c r="O3" s="753">
        <v>1.47</v>
      </c>
      <c r="P3" s="753">
        <v>1.47</v>
      </c>
      <c r="Q3" s="753">
        <v>1.47</v>
      </c>
      <c r="R3" s="753">
        <v>1.46</v>
      </c>
      <c r="S3" s="753">
        <v>1.46</v>
      </c>
      <c r="T3" s="753">
        <v>1.45</v>
      </c>
      <c r="U3" s="753">
        <v>1.45</v>
      </c>
      <c r="V3" s="753">
        <v>1.45</v>
      </c>
      <c r="W3" s="753">
        <v>1.44</v>
      </c>
      <c r="X3" s="753">
        <v>1.44</v>
      </c>
      <c r="Y3" s="753">
        <v>1.44</v>
      </c>
      <c r="Z3" s="753">
        <v>1.43</v>
      </c>
      <c r="AA3" s="753">
        <v>1.43</v>
      </c>
      <c r="AB3" s="753">
        <v>1.43</v>
      </c>
      <c r="AC3" s="753">
        <v>1.43</v>
      </c>
      <c r="AD3" s="753">
        <v>1.42</v>
      </c>
      <c r="AE3" s="753">
        <v>1.42</v>
      </c>
      <c r="AF3" s="753">
        <v>1.42</v>
      </c>
      <c r="AG3" s="753">
        <v>1.41</v>
      </c>
      <c r="AH3" s="753">
        <v>1.41</v>
      </c>
      <c r="AI3" s="753">
        <v>1.41</v>
      </c>
      <c r="AJ3" s="754">
        <v>1.41</v>
      </c>
    </row>
    <row r="4" spans="1:36" s="755" customFormat="1" ht="25.15" customHeight="1" x14ac:dyDescent="0.2">
      <c r="A4" s="756"/>
      <c r="B4" s="924"/>
      <c r="C4" s="757" t="s">
        <v>172</v>
      </c>
      <c r="D4" s="758" t="s">
        <v>173</v>
      </c>
      <c r="E4" s="759" t="s">
        <v>113</v>
      </c>
      <c r="F4" s="760" t="s">
        <v>75</v>
      </c>
      <c r="G4" s="760">
        <v>2</v>
      </c>
      <c r="H4" s="761">
        <v>0.04</v>
      </c>
      <c r="I4" s="468">
        <v>0.04</v>
      </c>
      <c r="J4" s="468">
        <v>0.04</v>
      </c>
      <c r="K4" s="468">
        <v>0.03</v>
      </c>
      <c r="L4" s="762">
        <v>0.03</v>
      </c>
      <c r="M4" s="762">
        <v>0.03</v>
      </c>
      <c r="N4" s="762">
        <v>0.03</v>
      </c>
      <c r="O4" s="762">
        <v>0.03</v>
      </c>
      <c r="P4" s="762">
        <v>0.03</v>
      </c>
      <c r="Q4" s="762">
        <v>0.03</v>
      </c>
      <c r="R4" s="762">
        <v>0.03</v>
      </c>
      <c r="S4" s="762">
        <v>0.03</v>
      </c>
      <c r="T4" s="762">
        <v>0.03</v>
      </c>
      <c r="U4" s="762">
        <v>0.03</v>
      </c>
      <c r="V4" s="762">
        <v>0.03</v>
      </c>
      <c r="W4" s="762">
        <v>0.03</v>
      </c>
      <c r="X4" s="762">
        <v>0.03</v>
      </c>
      <c r="Y4" s="762">
        <v>0.03</v>
      </c>
      <c r="Z4" s="762">
        <v>0.03</v>
      </c>
      <c r="AA4" s="762">
        <v>0.03</v>
      </c>
      <c r="AB4" s="762">
        <v>0.03</v>
      </c>
      <c r="AC4" s="762">
        <v>0.03</v>
      </c>
      <c r="AD4" s="762">
        <v>0.03</v>
      </c>
      <c r="AE4" s="762">
        <v>0.03</v>
      </c>
      <c r="AF4" s="762">
        <v>0.03</v>
      </c>
      <c r="AG4" s="762">
        <v>0.03</v>
      </c>
      <c r="AH4" s="762">
        <v>0.03</v>
      </c>
      <c r="AI4" s="762">
        <v>0.03</v>
      </c>
      <c r="AJ4" s="763">
        <v>0.03</v>
      </c>
    </row>
    <row r="5" spans="1:36" s="755" customFormat="1" ht="25.15" customHeight="1" x14ac:dyDescent="0.2">
      <c r="A5" s="756"/>
      <c r="B5" s="924"/>
      <c r="C5" s="764" t="s">
        <v>174</v>
      </c>
      <c r="D5" s="758" t="s">
        <v>175</v>
      </c>
      <c r="E5" s="759" t="s">
        <v>113</v>
      </c>
      <c r="F5" s="760" t="s">
        <v>75</v>
      </c>
      <c r="G5" s="760">
        <v>2</v>
      </c>
      <c r="H5" s="761">
        <v>1.28</v>
      </c>
      <c r="I5" s="468">
        <v>1.4</v>
      </c>
      <c r="J5" s="468">
        <v>1.46</v>
      </c>
      <c r="K5" s="468">
        <v>1.51</v>
      </c>
      <c r="L5" s="762">
        <v>1.57</v>
      </c>
      <c r="M5" s="762">
        <v>1.63</v>
      </c>
      <c r="N5" s="762">
        <v>1.68</v>
      </c>
      <c r="O5" s="762">
        <v>1.73</v>
      </c>
      <c r="P5" s="762">
        <v>1.78</v>
      </c>
      <c r="Q5" s="762">
        <v>1.83</v>
      </c>
      <c r="R5" s="762">
        <v>1.87</v>
      </c>
      <c r="S5" s="762">
        <v>1.91</v>
      </c>
      <c r="T5" s="762">
        <v>1.95</v>
      </c>
      <c r="U5" s="762">
        <v>1.99</v>
      </c>
      <c r="V5" s="762">
        <v>2.02</v>
      </c>
      <c r="W5" s="762">
        <v>2.0499999999999998</v>
      </c>
      <c r="X5" s="762">
        <v>2.08</v>
      </c>
      <c r="Y5" s="762">
        <v>2.11</v>
      </c>
      <c r="Z5" s="762">
        <v>2.15</v>
      </c>
      <c r="AA5" s="762">
        <v>2.1800000000000002</v>
      </c>
      <c r="AB5" s="762">
        <v>2.21</v>
      </c>
      <c r="AC5" s="762">
        <v>2.2400000000000002</v>
      </c>
      <c r="AD5" s="762">
        <v>2.2799999999999998</v>
      </c>
      <c r="AE5" s="762">
        <v>2.31</v>
      </c>
      <c r="AF5" s="762">
        <v>2.34</v>
      </c>
      <c r="AG5" s="762">
        <v>2.36</v>
      </c>
      <c r="AH5" s="762">
        <v>2.39</v>
      </c>
      <c r="AI5" s="762">
        <v>2.42</v>
      </c>
      <c r="AJ5" s="763">
        <v>2.44</v>
      </c>
    </row>
    <row r="6" spans="1:36" s="755" customFormat="1" ht="25.15" customHeight="1" x14ac:dyDescent="0.2">
      <c r="A6" s="756"/>
      <c r="B6" s="924"/>
      <c r="C6" s="757" t="s">
        <v>176</v>
      </c>
      <c r="D6" s="758" t="s">
        <v>177</v>
      </c>
      <c r="E6" s="759" t="s">
        <v>113</v>
      </c>
      <c r="F6" s="760" t="s">
        <v>75</v>
      </c>
      <c r="G6" s="765">
        <v>2</v>
      </c>
      <c r="H6" s="766">
        <v>2.62</v>
      </c>
      <c r="I6" s="468">
        <v>2.44</v>
      </c>
      <c r="J6" s="468">
        <v>2.35</v>
      </c>
      <c r="K6" s="468">
        <v>2.2599999999999998</v>
      </c>
      <c r="L6" s="767">
        <v>2.1800000000000002</v>
      </c>
      <c r="M6" s="767">
        <v>2.1</v>
      </c>
      <c r="N6" s="767">
        <v>2.02</v>
      </c>
      <c r="O6" s="767">
        <v>1.95</v>
      </c>
      <c r="P6" s="767">
        <v>1.89</v>
      </c>
      <c r="Q6" s="767">
        <v>1.83</v>
      </c>
      <c r="R6" s="767">
        <v>1.77</v>
      </c>
      <c r="S6" s="767">
        <v>1.72</v>
      </c>
      <c r="T6" s="767">
        <v>1.68</v>
      </c>
      <c r="U6" s="767">
        <v>1.63</v>
      </c>
      <c r="V6" s="767">
        <v>1.6</v>
      </c>
      <c r="W6" s="767">
        <v>1.56</v>
      </c>
      <c r="X6" s="767">
        <v>1.52</v>
      </c>
      <c r="Y6" s="767">
        <v>1.48</v>
      </c>
      <c r="Z6" s="767">
        <v>1.45</v>
      </c>
      <c r="AA6" s="767">
        <v>1.41</v>
      </c>
      <c r="AB6" s="767">
        <v>1.37</v>
      </c>
      <c r="AC6" s="767">
        <v>1.34</v>
      </c>
      <c r="AD6" s="767">
        <v>1.3</v>
      </c>
      <c r="AE6" s="767">
        <v>1.27</v>
      </c>
      <c r="AF6" s="767">
        <v>1.24</v>
      </c>
      <c r="AG6" s="767">
        <v>1.21</v>
      </c>
      <c r="AH6" s="767">
        <v>1.19</v>
      </c>
      <c r="AI6" s="767">
        <v>1.1599999999999999</v>
      </c>
      <c r="AJ6" s="768">
        <v>1.1299999999999999</v>
      </c>
    </row>
    <row r="7" spans="1:36" ht="25.15" customHeight="1" x14ac:dyDescent="0.2">
      <c r="A7" s="147"/>
      <c r="B7" s="924"/>
      <c r="C7" s="265" t="s">
        <v>178</v>
      </c>
      <c r="D7" s="359" t="s">
        <v>179</v>
      </c>
      <c r="E7" s="360" t="s">
        <v>180</v>
      </c>
      <c r="F7" s="324" t="s">
        <v>75</v>
      </c>
      <c r="G7" s="324">
        <v>2</v>
      </c>
      <c r="H7" s="355">
        <v>1.47</v>
      </c>
      <c r="I7" s="362">
        <f>I3-I30</f>
        <v>1.46</v>
      </c>
      <c r="J7" s="362">
        <f t="shared" ref="I7:AJ10" si="0">J3-J30</f>
        <v>1.46</v>
      </c>
      <c r="K7" s="362">
        <f>K3-K30</f>
        <v>1.46</v>
      </c>
      <c r="L7" s="356">
        <f t="shared" si="0"/>
        <v>1.46</v>
      </c>
      <c r="M7" s="356">
        <f t="shared" si="0"/>
        <v>1.45</v>
      </c>
      <c r="N7" s="356">
        <f t="shared" si="0"/>
        <v>1.45</v>
      </c>
      <c r="O7" s="356">
        <f t="shared" si="0"/>
        <v>1.44</v>
      </c>
      <c r="P7" s="356">
        <f t="shared" si="0"/>
        <v>1.44</v>
      </c>
      <c r="Q7" s="356">
        <f t="shared" si="0"/>
        <v>1.44</v>
      </c>
      <c r="R7" s="356">
        <f t="shared" si="0"/>
        <v>1.43</v>
      </c>
      <c r="S7" s="356">
        <f t="shared" si="0"/>
        <v>1.43</v>
      </c>
      <c r="T7" s="356">
        <f t="shared" si="0"/>
        <v>1.42</v>
      </c>
      <c r="U7" s="356">
        <f t="shared" si="0"/>
        <v>1.42</v>
      </c>
      <c r="V7" s="356">
        <f t="shared" si="0"/>
        <v>1.42</v>
      </c>
      <c r="W7" s="356">
        <f t="shared" si="0"/>
        <v>1.41</v>
      </c>
      <c r="X7" s="356">
        <f t="shared" si="0"/>
        <v>1.41</v>
      </c>
      <c r="Y7" s="356">
        <f t="shared" si="0"/>
        <v>1.41</v>
      </c>
      <c r="Z7" s="356">
        <f t="shared" si="0"/>
        <v>1.4</v>
      </c>
      <c r="AA7" s="356">
        <f t="shared" si="0"/>
        <v>1.4</v>
      </c>
      <c r="AB7" s="356">
        <f t="shared" si="0"/>
        <v>1.4</v>
      </c>
      <c r="AC7" s="356">
        <f t="shared" si="0"/>
        <v>1.4</v>
      </c>
      <c r="AD7" s="356">
        <f t="shared" si="0"/>
        <v>1.39</v>
      </c>
      <c r="AE7" s="356">
        <f t="shared" si="0"/>
        <v>1.39</v>
      </c>
      <c r="AF7" s="356">
        <f t="shared" si="0"/>
        <v>1.39</v>
      </c>
      <c r="AG7" s="356">
        <f t="shared" si="0"/>
        <v>1.38</v>
      </c>
      <c r="AH7" s="356">
        <f t="shared" si="0"/>
        <v>1.38</v>
      </c>
      <c r="AI7" s="356">
        <f t="shared" si="0"/>
        <v>1.38</v>
      </c>
      <c r="AJ7" s="372">
        <f t="shared" si="0"/>
        <v>1.38</v>
      </c>
    </row>
    <row r="8" spans="1:36" ht="25.15" customHeight="1" x14ac:dyDescent="0.2">
      <c r="A8" s="147"/>
      <c r="B8" s="924"/>
      <c r="C8" s="265" t="s">
        <v>181</v>
      </c>
      <c r="D8" s="359" t="s">
        <v>182</v>
      </c>
      <c r="E8" s="360" t="s">
        <v>183</v>
      </c>
      <c r="F8" s="324" t="s">
        <v>75</v>
      </c>
      <c r="G8" s="324">
        <v>2</v>
      </c>
      <c r="H8" s="355">
        <v>0.03</v>
      </c>
      <c r="I8" s="362">
        <f t="shared" si="0"/>
        <v>0.03</v>
      </c>
      <c r="J8" s="362">
        <f t="shared" si="0"/>
        <v>0.03</v>
      </c>
      <c r="K8" s="362">
        <f t="shared" si="0"/>
        <v>1.9999999999999997E-2</v>
      </c>
      <c r="L8" s="356">
        <f t="shared" si="0"/>
        <v>1.9999999999999997E-2</v>
      </c>
      <c r="M8" s="356">
        <f t="shared" si="0"/>
        <v>1.9999999999999997E-2</v>
      </c>
      <c r="N8" s="356">
        <f t="shared" si="0"/>
        <v>1.9999999999999997E-2</v>
      </c>
      <c r="O8" s="356">
        <f t="shared" si="0"/>
        <v>1.9999999999999997E-2</v>
      </c>
      <c r="P8" s="356">
        <f t="shared" si="0"/>
        <v>1.9999999999999997E-2</v>
      </c>
      <c r="Q8" s="356">
        <f t="shared" si="0"/>
        <v>1.9999999999999997E-2</v>
      </c>
      <c r="R8" s="356">
        <f t="shared" si="0"/>
        <v>1.9999999999999997E-2</v>
      </c>
      <c r="S8" s="356">
        <f t="shared" si="0"/>
        <v>1.9999999999999997E-2</v>
      </c>
      <c r="T8" s="356">
        <f t="shared" si="0"/>
        <v>1.9999999999999997E-2</v>
      </c>
      <c r="U8" s="356">
        <f t="shared" si="0"/>
        <v>1.9999999999999997E-2</v>
      </c>
      <c r="V8" s="356">
        <f t="shared" si="0"/>
        <v>1.9999999999999997E-2</v>
      </c>
      <c r="W8" s="356">
        <f t="shared" si="0"/>
        <v>1.9999999999999997E-2</v>
      </c>
      <c r="X8" s="356">
        <f t="shared" si="0"/>
        <v>1.9999999999999997E-2</v>
      </c>
      <c r="Y8" s="356">
        <f t="shared" si="0"/>
        <v>1.9999999999999997E-2</v>
      </c>
      <c r="Z8" s="356">
        <f t="shared" si="0"/>
        <v>1.9999999999999997E-2</v>
      </c>
      <c r="AA8" s="356">
        <f t="shared" si="0"/>
        <v>1.9999999999999997E-2</v>
      </c>
      <c r="AB8" s="356">
        <f t="shared" si="0"/>
        <v>1.9999999999999997E-2</v>
      </c>
      <c r="AC8" s="356">
        <f t="shared" si="0"/>
        <v>1.9999999999999997E-2</v>
      </c>
      <c r="AD8" s="356">
        <f t="shared" si="0"/>
        <v>1.9999999999999997E-2</v>
      </c>
      <c r="AE8" s="356">
        <f t="shared" si="0"/>
        <v>1.9999999999999997E-2</v>
      </c>
      <c r="AF8" s="356">
        <f t="shared" si="0"/>
        <v>1.9999999999999997E-2</v>
      </c>
      <c r="AG8" s="356">
        <f t="shared" si="0"/>
        <v>1.9999999999999997E-2</v>
      </c>
      <c r="AH8" s="356">
        <f t="shared" si="0"/>
        <v>1.9999999999999997E-2</v>
      </c>
      <c r="AI8" s="356">
        <f t="shared" si="0"/>
        <v>1.9999999999999997E-2</v>
      </c>
      <c r="AJ8" s="372">
        <f t="shared" si="0"/>
        <v>1.9999999999999997E-2</v>
      </c>
    </row>
    <row r="9" spans="1:36" ht="25.15" customHeight="1" x14ac:dyDescent="0.2">
      <c r="A9" s="147"/>
      <c r="B9" s="924"/>
      <c r="C9" s="265" t="s">
        <v>81</v>
      </c>
      <c r="D9" s="359" t="s">
        <v>184</v>
      </c>
      <c r="E9" s="360" t="s">
        <v>185</v>
      </c>
      <c r="F9" s="324" t="s">
        <v>75</v>
      </c>
      <c r="G9" s="324">
        <v>2</v>
      </c>
      <c r="H9" s="355">
        <v>1.1499999999999999</v>
      </c>
      <c r="I9" s="362">
        <f t="shared" si="0"/>
        <v>1.25</v>
      </c>
      <c r="J9" s="362">
        <f t="shared" si="0"/>
        <v>1.31</v>
      </c>
      <c r="K9" s="362">
        <f t="shared" si="0"/>
        <v>1.35</v>
      </c>
      <c r="L9" s="356">
        <f t="shared" si="0"/>
        <v>1.4100000000000001</v>
      </c>
      <c r="M9" s="356">
        <f t="shared" si="0"/>
        <v>1.46</v>
      </c>
      <c r="N9" s="356">
        <f t="shared" si="0"/>
        <v>1.51</v>
      </c>
      <c r="O9" s="356">
        <f t="shared" si="0"/>
        <v>1.55</v>
      </c>
      <c r="P9" s="356">
        <f t="shared" si="0"/>
        <v>1.59</v>
      </c>
      <c r="Q9" s="356">
        <f t="shared" si="0"/>
        <v>1.6400000000000001</v>
      </c>
      <c r="R9" s="356">
        <f t="shared" si="0"/>
        <v>1.6700000000000002</v>
      </c>
      <c r="S9" s="356">
        <f t="shared" si="0"/>
        <v>1.71</v>
      </c>
      <c r="T9" s="356">
        <f t="shared" si="0"/>
        <v>1.75</v>
      </c>
      <c r="U9" s="356">
        <f t="shared" si="0"/>
        <v>1.78</v>
      </c>
      <c r="V9" s="356">
        <f t="shared" si="0"/>
        <v>1.81</v>
      </c>
      <c r="W9" s="356">
        <f t="shared" si="0"/>
        <v>1.8399999999999999</v>
      </c>
      <c r="X9" s="356">
        <f t="shared" si="0"/>
        <v>1.86</v>
      </c>
      <c r="Y9" s="356">
        <f t="shared" si="0"/>
        <v>1.89</v>
      </c>
      <c r="Z9" s="356">
        <f t="shared" si="0"/>
        <v>1.93</v>
      </c>
      <c r="AA9" s="356">
        <f t="shared" si="0"/>
        <v>1.9500000000000002</v>
      </c>
      <c r="AB9" s="356">
        <f t="shared" si="0"/>
        <v>1.98</v>
      </c>
      <c r="AC9" s="356">
        <f t="shared" si="0"/>
        <v>2.0100000000000002</v>
      </c>
      <c r="AD9" s="356">
        <f t="shared" si="0"/>
        <v>2.0499999999999998</v>
      </c>
      <c r="AE9" s="356">
        <f t="shared" si="0"/>
        <v>2.0700000000000003</v>
      </c>
      <c r="AF9" s="356">
        <f t="shared" si="0"/>
        <v>2.0999999999999996</v>
      </c>
      <c r="AG9" s="356">
        <f t="shared" si="0"/>
        <v>2.12</v>
      </c>
      <c r="AH9" s="356">
        <f t="shared" si="0"/>
        <v>2.14</v>
      </c>
      <c r="AI9" s="356">
        <f t="shared" si="0"/>
        <v>2.17</v>
      </c>
      <c r="AJ9" s="372">
        <f t="shared" si="0"/>
        <v>2.19</v>
      </c>
    </row>
    <row r="10" spans="1:36" ht="25.15" customHeight="1" x14ac:dyDescent="0.2">
      <c r="A10" s="147"/>
      <c r="B10" s="924"/>
      <c r="C10" s="265" t="s">
        <v>78</v>
      </c>
      <c r="D10" s="359" t="s">
        <v>186</v>
      </c>
      <c r="E10" s="360" t="s">
        <v>187</v>
      </c>
      <c r="F10" s="324" t="s">
        <v>75</v>
      </c>
      <c r="G10" s="324">
        <v>2</v>
      </c>
      <c r="H10" s="355">
        <v>2.3199999999999998</v>
      </c>
      <c r="I10" s="362">
        <f t="shared" si="0"/>
        <v>2.15</v>
      </c>
      <c r="J10" s="362">
        <f t="shared" si="0"/>
        <v>2.08</v>
      </c>
      <c r="K10" s="362">
        <f t="shared" si="0"/>
        <v>1.9999999999999998</v>
      </c>
      <c r="L10" s="356">
        <f t="shared" si="0"/>
        <v>1.9300000000000002</v>
      </c>
      <c r="M10" s="356">
        <f t="shared" si="0"/>
        <v>1.86</v>
      </c>
      <c r="N10" s="356">
        <f t="shared" si="0"/>
        <v>1.79</v>
      </c>
      <c r="O10" s="356">
        <f t="shared" si="0"/>
        <v>1.73</v>
      </c>
      <c r="P10" s="356">
        <f t="shared" si="0"/>
        <v>1.67</v>
      </c>
      <c r="Q10" s="356">
        <f t="shared" si="0"/>
        <v>1.62</v>
      </c>
      <c r="R10" s="356">
        <f t="shared" si="0"/>
        <v>1.56</v>
      </c>
      <c r="S10" s="356">
        <f t="shared" si="0"/>
        <v>1.52</v>
      </c>
      <c r="T10" s="356">
        <f t="shared" si="0"/>
        <v>1.49</v>
      </c>
      <c r="U10" s="356">
        <f t="shared" si="0"/>
        <v>1.44</v>
      </c>
      <c r="V10" s="356">
        <f t="shared" si="0"/>
        <v>1.4200000000000002</v>
      </c>
      <c r="W10" s="356">
        <f t="shared" si="0"/>
        <v>1.3800000000000001</v>
      </c>
      <c r="X10" s="356">
        <f t="shared" si="0"/>
        <v>1.34</v>
      </c>
      <c r="Y10" s="356">
        <f t="shared" si="0"/>
        <v>1.31</v>
      </c>
      <c r="Z10" s="356">
        <f t="shared" si="0"/>
        <v>1.28</v>
      </c>
      <c r="AA10" s="356">
        <f t="shared" si="0"/>
        <v>1.25</v>
      </c>
      <c r="AB10" s="356">
        <f t="shared" si="0"/>
        <v>1.2100000000000002</v>
      </c>
      <c r="AC10" s="356">
        <f t="shared" si="0"/>
        <v>1.1900000000000002</v>
      </c>
      <c r="AD10" s="356">
        <f t="shared" si="0"/>
        <v>1.1500000000000001</v>
      </c>
      <c r="AE10" s="356">
        <f t="shared" si="0"/>
        <v>1.1299999999999999</v>
      </c>
      <c r="AF10" s="356">
        <f t="shared" si="0"/>
        <v>1.1000000000000001</v>
      </c>
      <c r="AG10" s="356">
        <f t="shared" si="0"/>
        <v>1.0699999999999998</v>
      </c>
      <c r="AH10" s="356">
        <f t="shared" si="0"/>
        <v>1.06</v>
      </c>
      <c r="AI10" s="356">
        <f t="shared" si="0"/>
        <v>1.0299999999999998</v>
      </c>
      <c r="AJ10" s="372">
        <f t="shared" si="0"/>
        <v>1.0099999999999998</v>
      </c>
    </row>
    <row r="11" spans="1:36" s="755" customFormat="1" ht="25.15" customHeight="1" x14ac:dyDescent="0.2">
      <c r="A11" s="756"/>
      <c r="B11" s="924"/>
      <c r="C11" s="757" t="s">
        <v>188</v>
      </c>
      <c r="D11" s="758" t="s">
        <v>189</v>
      </c>
      <c r="E11" s="759" t="s">
        <v>113</v>
      </c>
      <c r="F11" s="769" t="s">
        <v>190</v>
      </c>
      <c r="G11" s="769">
        <v>1</v>
      </c>
      <c r="H11" s="770">
        <v>0</v>
      </c>
      <c r="I11" s="468">
        <v>0</v>
      </c>
      <c r="J11" s="468">
        <v>0</v>
      </c>
      <c r="K11" s="468">
        <v>0</v>
      </c>
      <c r="L11" s="771">
        <v>8.0000000000000004E-4</v>
      </c>
      <c r="M11" s="771">
        <v>8.0000000000000004E-4</v>
      </c>
      <c r="N11" s="771">
        <v>8.0000000000000004E-4</v>
      </c>
      <c r="O11" s="771">
        <v>8.0000000000000004E-4</v>
      </c>
      <c r="P11" s="771">
        <v>8.0000000000000004E-4</v>
      </c>
      <c r="Q11" s="771">
        <v>2E-3</v>
      </c>
      <c r="R11" s="771">
        <v>2E-3</v>
      </c>
      <c r="S11" s="771">
        <v>2E-3</v>
      </c>
      <c r="T11" s="771">
        <v>2E-3</v>
      </c>
      <c r="U11" s="771">
        <v>2E-3</v>
      </c>
      <c r="V11" s="771">
        <v>2E-3</v>
      </c>
      <c r="W11" s="771">
        <v>3.0000000000000001E-3</v>
      </c>
      <c r="X11" s="771">
        <v>3.0000000000000001E-3</v>
      </c>
      <c r="Y11" s="771">
        <v>3.0000000000000001E-3</v>
      </c>
      <c r="Z11" s="771">
        <v>3.0000000000000001E-3</v>
      </c>
      <c r="AA11" s="771">
        <v>3.0000000000000001E-3</v>
      </c>
      <c r="AB11" s="771">
        <v>3.0000000000000001E-3</v>
      </c>
      <c r="AC11" s="771">
        <v>4.0000000000000001E-3</v>
      </c>
      <c r="AD11" s="771">
        <v>4.0000000000000001E-3</v>
      </c>
      <c r="AE11" s="771">
        <v>4.0000000000000001E-3</v>
      </c>
      <c r="AF11" s="771">
        <v>4.0000000000000001E-3</v>
      </c>
      <c r="AG11" s="771">
        <v>4.0000000000000001E-3</v>
      </c>
      <c r="AH11" s="771">
        <v>4.0000000000000001E-3</v>
      </c>
      <c r="AI11" s="771">
        <v>5.0000000000000001E-3</v>
      </c>
      <c r="AJ11" s="771">
        <v>5.0000000000000001E-3</v>
      </c>
    </row>
    <row r="12" spans="1:36" ht="25.15" customHeight="1" thickBot="1" x14ac:dyDescent="0.25">
      <c r="A12" s="147"/>
      <c r="B12" s="924"/>
      <c r="C12" s="792" t="s">
        <v>191</v>
      </c>
      <c r="D12" s="793" t="s">
        <v>192</v>
      </c>
      <c r="E12" s="794"/>
      <c r="F12" s="795" t="s">
        <v>75</v>
      </c>
      <c r="G12" s="795">
        <v>1</v>
      </c>
      <c r="H12" s="796">
        <f>(H11/100)*SUM(H7:H10)</f>
        <v>0</v>
      </c>
      <c r="I12" s="797">
        <f>(I11/100)*SUM(I7:I10)</f>
        <v>0</v>
      </c>
      <c r="J12" s="797">
        <f>(J11/100)*SUM(J7:J10)</f>
        <v>0</v>
      </c>
      <c r="K12" s="797">
        <f>(K11/100)*SUM(K7:K10)</f>
        <v>0</v>
      </c>
      <c r="L12" s="798">
        <f t="shared" ref="L12:AJ12" si="1">(L11/100)*SUM(L7:L10)</f>
        <v>3.8560000000000004E-5</v>
      </c>
      <c r="M12" s="798">
        <f t="shared" si="1"/>
        <v>3.8319999999999999E-5</v>
      </c>
      <c r="N12" s="798">
        <f t="shared" si="1"/>
        <v>3.8159999999999994E-5</v>
      </c>
      <c r="O12" s="798">
        <f t="shared" si="1"/>
        <v>3.7920000000000003E-5</v>
      </c>
      <c r="P12" s="798">
        <f t="shared" si="1"/>
        <v>3.7759999999999998E-5</v>
      </c>
      <c r="Q12" s="798">
        <f t="shared" si="1"/>
        <v>9.4400000000000018E-5</v>
      </c>
      <c r="R12" s="798">
        <f t="shared" si="1"/>
        <v>9.3599999999999998E-5</v>
      </c>
      <c r="S12" s="798">
        <f t="shared" si="1"/>
        <v>9.3599999999999998E-5</v>
      </c>
      <c r="T12" s="798">
        <f t="shared" si="1"/>
        <v>9.3599999999999998E-5</v>
      </c>
      <c r="U12" s="798">
        <f t="shared" si="1"/>
        <v>9.3200000000000016E-5</v>
      </c>
      <c r="V12" s="798">
        <f t="shared" si="1"/>
        <v>9.3400000000000007E-5</v>
      </c>
      <c r="W12" s="798">
        <f t="shared" si="1"/>
        <v>1.3949999999999998E-4</v>
      </c>
      <c r="X12" s="798">
        <f t="shared" si="1"/>
        <v>1.3889999999999999E-4</v>
      </c>
      <c r="Y12" s="798">
        <f t="shared" si="1"/>
        <v>1.3889999999999999E-4</v>
      </c>
      <c r="Z12" s="798">
        <f t="shared" si="1"/>
        <v>1.3889999999999999E-4</v>
      </c>
      <c r="AA12" s="798">
        <f t="shared" si="1"/>
        <v>1.3860000000000001E-4</v>
      </c>
      <c r="AB12" s="798">
        <f t="shared" si="1"/>
        <v>1.383E-4</v>
      </c>
      <c r="AC12" s="798">
        <f t="shared" si="1"/>
        <v>1.8480000000000002E-4</v>
      </c>
      <c r="AD12" s="798">
        <f t="shared" si="1"/>
        <v>1.8440000000000004E-4</v>
      </c>
      <c r="AE12" s="798">
        <f t="shared" si="1"/>
        <v>1.8440000000000004E-4</v>
      </c>
      <c r="AF12" s="798">
        <f t="shared" si="1"/>
        <v>1.8439999999999998E-4</v>
      </c>
      <c r="AG12" s="798">
        <f t="shared" si="1"/>
        <v>1.8360000000000002E-4</v>
      </c>
      <c r="AH12" s="798">
        <f t="shared" si="1"/>
        <v>1.84E-4</v>
      </c>
      <c r="AI12" s="798">
        <f t="shared" si="1"/>
        <v>2.2999999999999998E-4</v>
      </c>
      <c r="AJ12" s="799">
        <f t="shared" si="1"/>
        <v>2.2999999999999998E-4</v>
      </c>
    </row>
    <row r="13" spans="1:36" ht="25.15" customHeight="1" x14ac:dyDescent="0.2">
      <c r="A13" s="147"/>
      <c r="B13" s="923" t="s">
        <v>193</v>
      </c>
      <c r="C13" s="298" t="s">
        <v>194</v>
      </c>
      <c r="D13" s="547" t="s">
        <v>195</v>
      </c>
      <c r="E13" s="360" t="s">
        <v>196</v>
      </c>
      <c r="F13" s="466" t="s">
        <v>197</v>
      </c>
      <c r="G13" s="466">
        <v>1</v>
      </c>
      <c r="H13" s="538">
        <f>ROUND((H9*1000000)/(H54*1000),1)</f>
        <v>101.1</v>
      </c>
      <c r="I13" s="543">
        <f>ROUND((I9*1000000)/(I54*1000),1)</f>
        <v>101.7</v>
      </c>
      <c r="J13" s="543">
        <f>ROUND((J9*1000000)/(J54*1000),1)</f>
        <v>102.7</v>
      </c>
      <c r="K13" s="543">
        <f>ROUND((K9*1000000)/(K54*1000),1)</f>
        <v>102</v>
      </c>
      <c r="L13" s="565">
        <f>ROUND((L9*1000000)/(L54*1000),1)</f>
        <v>102.8</v>
      </c>
      <c r="M13" s="565">
        <f t="shared" ref="M13:AJ13" si="2">ROUND((M9*1000000)/(M54*1000),1)</f>
        <v>103</v>
      </c>
      <c r="N13" s="565">
        <f t="shared" si="2"/>
        <v>103.1</v>
      </c>
      <c r="O13" s="565">
        <f t="shared" si="2"/>
        <v>102.8</v>
      </c>
      <c r="P13" s="565">
        <f t="shared" si="2"/>
        <v>102.6</v>
      </c>
      <c r="Q13" s="565">
        <f t="shared" si="2"/>
        <v>103.4</v>
      </c>
      <c r="R13" s="565">
        <f t="shared" si="2"/>
        <v>103.1</v>
      </c>
      <c r="S13" s="565">
        <f t="shared" si="2"/>
        <v>103.4</v>
      </c>
      <c r="T13" s="565">
        <f t="shared" si="2"/>
        <v>104</v>
      </c>
      <c r="U13" s="565">
        <f t="shared" si="2"/>
        <v>104</v>
      </c>
      <c r="V13" s="565">
        <f t="shared" si="2"/>
        <v>104.2</v>
      </c>
      <c r="W13" s="565">
        <f t="shared" si="2"/>
        <v>104.4</v>
      </c>
      <c r="X13" s="565">
        <f t="shared" si="2"/>
        <v>104</v>
      </c>
      <c r="Y13" s="565">
        <f t="shared" si="2"/>
        <v>104.1</v>
      </c>
      <c r="Z13" s="565">
        <f t="shared" si="2"/>
        <v>104.8</v>
      </c>
      <c r="AA13" s="565">
        <f t="shared" si="2"/>
        <v>104.3</v>
      </c>
      <c r="AB13" s="565">
        <f t="shared" si="2"/>
        <v>104.4</v>
      </c>
      <c r="AC13" s="565">
        <f t="shared" si="2"/>
        <v>104.5</v>
      </c>
      <c r="AD13" s="565">
        <f t="shared" si="2"/>
        <v>105.1</v>
      </c>
      <c r="AE13" s="565">
        <f t="shared" si="2"/>
        <v>104.6</v>
      </c>
      <c r="AF13" s="565">
        <f t="shared" si="2"/>
        <v>104.7</v>
      </c>
      <c r="AG13" s="565">
        <f t="shared" si="2"/>
        <v>104.2</v>
      </c>
      <c r="AH13" s="565">
        <f t="shared" si="2"/>
        <v>103.8</v>
      </c>
      <c r="AI13" s="565">
        <f t="shared" si="2"/>
        <v>103.9</v>
      </c>
      <c r="AJ13" s="813">
        <f t="shared" si="2"/>
        <v>103.6</v>
      </c>
    </row>
    <row r="14" spans="1:36" ht="25.15" customHeight="1" x14ac:dyDescent="0.2">
      <c r="A14" s="197"/>
      <c r="B14" s="924"/>
      <c r="C14" s="269" t="s">
        <v>198</v>
      </c>
      <c r="D14" s="422" t="s">
        <v>199</v>
      </c>
      <c r="E14" s="351" t="s">
        <v>113</v>
      </c>
      <c r="F14" s="461" t="s">
        <v>197</v>
      </c>
      <c r="G14" s="461">
        <v>1</v>
      </c>
      <c r="H14" s="462">
        <v>24.3</v>
      </c>
      <c r="I14" s="468">
        <v>23.4</v>
      </c>
      <c r="J14" s="468">
        <v>22.6</v>
      </c>
      <c r="K14" s="468">
        <v>21.4</v>
      </c>
      <c r="L14" s="469">
        <v>21.6</v>
      </c>
      <c r="M14" s="469">
        <v>20.6</v>
      </c>
      <c r="N14" s="469">
        <v>20.6</v>
      </c>
      <c r="O14" s="469">
        <v>19.5</v>
      </c>
      <c r="P14" s="469">
        <v>19.5</v>
      </c>
      <c r="Q14" s="469">
        <v>18.600000000000001</v>
      </c>
      <c r="R14" s="469">
        <v>18.5</v>
      </c>
      <c r="S14" s="469">
        <v>17.5</v>
      </c>
      <c r="T14" s="469">
        <v>17.600000000000001</v>
      </c>
      <c r="U14" s="469">
        <v>16.600000000000001</v>
      </c>
      <c r="V14" s="469">
        <v>16.600000000000001</v>
      </c>
      <c r="W14" s="469">
        <v>16.600000000000001</v>
      </c>
      <c r="X14" s="469">
        <v>16.600000000000001</v>
      </c>
      <c r="Y14" s="469">
        <v>16.600000000000001</v>
      </c>
      <c r="Z14" s="469">
        <v>16.7</v>
      </c>
      <c r="AA14" s="469">
        <v>16.600000000000001</v>
      </c>
      <c r="AB14" s="469">
        <v>16.600000000000001</v>
      </c>
      <c r="AC14" s="469">
        <v>16.600000000000001</v>
      </c>
      <c r="AD14" s="469">
        <v>16.7</v>
      </c>
      <c r="AE14" s="469">
        <v>16.600000000000001</v>
      </c>
      <c r="AF14" s="469">
        <v>16.7</v>
      </c>
      <c r="AG14" s="469">
        <v>16.600000000000001</v>
      </c>
      <c r="AH14" s="469">
        <v>16.5</v>
      </c>
      <c r="AI14" s="469">
        <v>16.5</v>
      </c>
      <c r="AJ14" s="470">
        <v>16.5</v>
      </c>
    </row>
    <row r="15" spans="1:36" ht="25.15" customHeight="1" x14ac:dyDescent="0.2">
      <c r="A15" s="197"/>
      <c r="B15" s="924"/>
      <c r="C15" s="269" t="s">
        <v>200</v>
      </c>
      <c r="D15" s="422" t="s">
        <v>201</v>
      </c>
      <c r="E15" s="351" t="s">
        <v>113</v>
      </c>
      <c r="F15" s="461" t="s">
        <v>197</v>
      </c>
      <c r="G15" s="461">
        <v>1</v>
      </c>
      <c r="H15" s="462">
        <v>41.5</v>
      </c>
      <c r="I15" s="468">
        <v>42.7</v>
      </c>
      <c r="J15" s="468">
        <v>44.2</v>
      </c>
      <c r="K15" s="468">
        <v>44.999999999999993</v>
      </c>
      <c r="L15" s="469">
        <v>45.3</v>
      </c>
      <c r="M15" s="469">
        <v>46.500000000000007</v>
      </c>
      <c r="N15" s="469">
        <v>47.5</v>
      </c>
      <c r="O15" s="469">
        <v>48.4</v>
      </c>
      <c r="P15" s="469">
        <v>48.3</v>
      </c>
      <c r="Q15" s="469">
        <v>49.8</v>
      </c>
      <c r="R15" s="469">
        <v>49.70000000000001</v>
      </c>
      <c r="S15" s="469">
        <v>50.900000000000006</v>
      </c>
      <c r="T15" s="469">
        <v>52.2</v>
      </c>
      <c r="U15" s="469">
        <v>53.2</v>
      </c>
      <c r="V15" s="469">
        <v>53.399999999999977</v>
      </c>
      <c r="W15" s="469">
        <v>54.599999999999994</v>
      </c>
      <c r="X15" s="469">
        <v>54.199999999999974</v>
      </c>
      <c r="Y15" s="469">
        <v>54.3</v>
      </c>
      <c r="Z15" s="469">
        <v>54.7</v>
      </c>
      <c r="AA15" s="469">
        <v>54.5</v>
      </c>
      <c r="AB15" s="469">
        <v>54.599999999999994</v>
      </c>
      <c r="AC15" s="469">
        <v>54.699999999999982</v>
      </c>
      <c r="AD15" s="469">
        <v>54.800000000000004</v>
      </c>
      <c r="AE15" s="469">
        <v>54.7</v>
      </c>
      <c r="AF15" s="469">
        <v>54.599999999999994</v>
      </c>
      <c r="AG15" s="469">
        <v>54.399999999999991</v>
      </c>
      <c r="AH15" s="469">
        <v>54.400000000000006</v>
      </c>
      <c r="AI15" s="469">
        <v>55.4</v>
      </c>
      <c r="AJ15" s="470">
        <v>55.2</v>
      </c>
    </row>
    <row r="16" spans="1:36" ht="25.15" customHeight="1" x14ac:dyDescent="0.2">
      <c r="A16" s="197"/>
      <c r="B16" s="924"/>
      <c r="C16" s="269" t="s">
        <v>202</v>
      </c>
      <c r="D16" s="422" t="s">
        <v>203</v>
      </c>
      <c r="E16" s="351" t="s">
        <v>113</v>
      </c>
      <c r="F16" s="461" t="s">
        <v>197</v>
      </c>
      <c r="G16" s="461">
        <v>1</v>
      </c>
      <c r="H16" s="462">
        <v>12.1</v>
      </c>
      <c r="I16" s="468">
        <v>12.2</v>
      </c>
      <c r="J16" s="468">
        <v>12.3</v>
      </c>
      <c r="K16" s="468">
        <v>12.2</v>
      </c>
      <c r="L16" s="469">
        <v>12.3</v>
      </c>
      <c r="M16" s="469">
        <v>12.3</v>
      </c>
      <c r="N16" s="469">
        <v>12.4</v>
      </c>
      <c r="O16" s="469">
        <v>12.3</v>
      </c>
      <c r="P16" s="469">
        <v>12.3</v>
      </c>
      <c r="Q16" s="469">
        <v>12.4</v>
      </c>
      <c r="R16" s="469">
        <v>12.3</v>
      </c>
      <c r="S16" s="469">
        <v>12.4</v>
      </c>
      <c r="T16" s="469">
        <v>11.4</v>
      </c>
      <c r="U16" s="469">
        <v>11.4</v>
      </c>
      <c r="V16" s="469">
        <v>11.4</v>
      </c>
      <c r="W16" s="469">
        <v>11.4</v>
      </c>
      <c r="X16" s="469">
        <v>11.4</v>
      </c>
      <c r="Y16" s="469">
        <v>11.4</v>
      </c>
      <c r="Z16" s="469">
        <v>11.5</v>
      </c>
      <c r="AA16" s="469">
        <v>11.4</v>
      </c>
      <c r="AB16" s="469">
        <v>11.4</v>
      </c>
      <c r="AC16" s="469">
        <v>11.4</v>
      </c>
      <c r="AD16" s="469">
        <v>11.5</v>
      </c>
      <c r="AE16" s="469">
        <v>11.4</v>
      </c>
      <c r="AF16" s="469">
        <v>11.5</v>
      </c>
      <c r="AG16" s="469">
        <v>11.4</v>
      </c>
      <c r="AH16" s="469">
        <v>11.3</v>
      </c>
      <c r="AI16" s="469">
        <v>11.4</v>
      </c>
      <c r="AJ16" s="470">
        <v>11.3</v>
      </c>
    </row>
    <row r="17" spans="1:36" ht="25.15" customHeight="1" x14ac:dyDescent="0.2">
      <c r="A17" s="197"/>
      <c r="B17" s="924"/>
      <c r="C17" s="269" t="s">
        <v>204</v>
      </c>
      <c r="D17" s="422" t="s">
        <v>205</v>
      </c>
      <c r="E17" s="351" t="s">
        <v>113</v>
      </c>
      <c r="F17" s="461" t="s">
        <v>197</v>
      </c>
      <c r="G17" s="461">
        <v>1</v>
      </c>
      <c r="H17" s="462">
        <v>10.1</v>
      </c>
      <c r="I17" s="468">
        <v>10.199999999999999</v>
      </c>
      <c r="J17" s="468">
        <v>10.3</v>
      </c>
      <c r="K17" s="468">
        <v>10.199999999999999</v>
      </c>
      <c r="L17" s="469">
        <v>10.3</v>
      </c>
      <c r="M17" s="469">
        <v>10.3</v>
      </c>
      <c r="N17" s="469">
        <v>10.3</v>
      </c>
      <c r="O17" s="469">
        <v>10.3</v>
      </c>
      <c r="P17" s="469">
        <v>10.199999999999999</v>
      </c>
      <c r="Q17" s="469">
        <v>10.3</v>
      </c>
      <c r="R17" s="469">
        <v>10.3</v>
      </c>
      <c r="S17" s="469">
        <v>10.3</v>
      </c>
      <c r="T17" s="469">
        <v>10.4</v>
      </c>
      <c r="U17" s="469">
        <v>10.4</v>
      </c>
      <c r="V17" s="469">
        <v>10.4</v>
      </c>
      <c r="W17" s="469">
        <v>10.4</v>
      </c>
      <c r="X17" s="469">
        <v>10.4</v>
      </c>
      <c r="Y17" s="469">
        <v>10.4</v>
      </c>
      <c r="Z17" s="469">
        <v>10.4</v>
      </c>
      <c r="AA17" s="469">
        <v>10.4</v>
      </c>
      <c r="AB17" s="469">
        <v>10.4</v>
      </c>
      <c r="AC17" s="469">
        <v>10.4</v>
      </c>
      <c r="AD17" s="469">
        <v>10.5</v>
      </c>
      <c r="AE17" s="469">
        <v>10.4</v>
      </c>
      <c r="AF17" s="469">
        <v>10.4</v>
      </c>
      <c r="AG17" s="469">
        <v>10.4</v>
      </c>
      <c r="AH17" s="469">
        <v>10.3</v>
      </c>
      <c r="AI17" s="469">
        <v>10.3</v>
      </c>
      <c r="AJ17" s="470">
        <v>10.3</v>
      </c>
    </row>
    <row r="18" spans="1:36" ht="25.15" customHeight="1" x14ac:dyDescent="0.2">
      <c r="A18" s="197"/>
      <c r="B18" s="924"/>
      <c r="C18" s="269" t="s">
        <v>206</v>
      </c>
      <c r="D18" s="422" t="s">
        <v>207</v>
      </c>
      <c r="E18" s="351" t="s">
        <v>113</v>
      </c>
      <c r="F18" s="461" t="s">
        <v>197</v>
      </c>
      <c r="G18" s="461">
        <v>1</v>
      </c>
      <c r="H18" s="462">
        <v>12.1</v>
      </c>
      <c r="I18" s="468">
        <v>12.2</v>
      </c>
      <c r="J18" s="468">
        <v>12.3</v>
      </c>
      <c r="K18" s="468">
        <v>12.2</v>
      </c>
      <c r="L18" s="469">
        <v>12.3</v>
      </c>
      <c r="M18" s="469">
        <v>12.3</v>
      </c>
      <c r="N18" s="469">
        <v>11.3</v>
      </c>
      <c r="O18" s="469">
        <v>11.3</v>
      </c>
      <c r="P18" s="469">
        <v>11.3</v>
      </c>
      <c r="Q18" s="469">
        <v>11.3</v>
      </c>
      <c r="R18" s="469">
        <v>11.3</v>
      </c>
      <c r="S18" s="469">
        <v>11.3</v>
      </c>
      <c r="T18" s="469">
        <v>11.4</v>
      </c>
      <c r="U18" s="469">
        <v>11.4</v>
      </c>
      <c r="V18" s="469">
        <v>11.4</v>
      </c>
      <c r="W18" s="469">
        <v>10.4</v>
      </c>
      <c r="X18" s="469">
        <v>10.4</v>
      </c>
      <c r="Y18" s="469">
        <v>10.4</v>
      </c>
      <c r="Z18" s="469">
        <v>10.4</v>
      </c>
      <c r="AA18" s="469">
        <v>10.4</v>
      </c>
      <c r="AB18" s="469">
        <v>10.4</v>
      </c>
      <c r="AC18" s="469">
        <v>10.4</v>
      </c>
      <c r="AD18" s="469">
        <v>10.5</v>
      </c>
      <c r="AE18" s="469">
        <v>10.4</v>
      </c>
      <c r="AF18" s="469">
        <v>10.4</v>
      </c>
      <c r="AG18" s="469">
        <v>10.4</v>
      </c>
      <c r="AH18" s="469">
        <v>10.3</v>
      </c>
      <c r="AI18" s="469">
        <v>9.3000000000000007</v>
      </c>
      <c r="AJ18" s="470">
        <v>9.3000000000000007</v>
      </c>
    </row>
    <row r="19" spans="1:36" ht="25.15" customHeight="1" x14ac:dyDescent="0.2">
      <c r="A19" s="197"/>
      <c r="B19" s="924"/>
      <c r="C19" s="269" t="s">
        <v>208</v>
      </c>
      <c r="D19" s="422" t="s">
        <v>209</v>
      </c>
      <c r="E19" s="351" t="s">
        <v>113</v>
      </c>
      <c r="F19" s="461" t="s">
        <v>197</v>
      </c>
      <c r="G19" s="461">
        <v>1</v>
      </c>
      <c r="H19" s="462">
        <v>1</v>
      </c>
      <c r="I19" s="468">
        <v>1</v>
      </c>
      <c r="J19" s="468">
        <v>1</v>
      </c>
      <c r="K19" s="468">
        <v>1</v>
      </c>
      <c r="L19" s="469">
        <v>1</v>
      </c>
      <c r="M19" s="469">
        <v>1</v>
      </c>
      <c r="N19" s="469">
        <v>1</v>
      </c>
      <c r="O19" s="469">
        <v>1</v>
      </c>
      <c r="P19" s="469">
        <v>1</v>
      </c>
      <c r="Q19" s="469">
        <v>1</v>
      </c>
      <c r="R19" s="469">
        <v>1</v>
      </c>
      <c r="S19" s="469">
        <v>1</v>
      </c>
      <c r="T19" s="469">
        <v>1</v>
      </c>
      <c r="U19" s="469">
        <v>1</v>
      </c>
      <c r="V19" s="469">
        <v>1</v>
      </c>
      <c r="W19" s="469">
        <v>1</v>
      </c>
      <c r="X19" s="469">
        <v>1</v>
      </c>
      <c r="Y19" s="469">
        <v>1</v>
      </c>
      <c r="Z19" s="469">
        <v>1.1000000000000001</v>
      </c>
      <c r="AA19" s="469">
        <v>1</v>
      </c>
      <c r="AB19" s="469">
        <v>1</v>
      </c>
      <c r="AC19" s="469">
        <v>1</v>
      </c>
      <c r="AD19" s="469">
        <v>1.1000000000000001</v>
      </c>
      <c r="AE19" s="469">
        <v>1.1000000000000001</v>
      </c>
      <c r="AF19" s="469">
        <v>1.1000000000000001</v>
      </c>
      <c r="AG19" s="469">
        <v>1</v>
      </c>
      <c r="AH19" s="469">
        <v>1</v>
      </c>
      <c r="AI19" s="469">
        <v>1</v>
      </c>
      <c r="AJ19" s="470">
        <v>1</v>
      </c>
    </row>
    <row r="20" spans="1:36" ht="25.15" customHeight="1" x14ac:dyDescent="0.2">
      <c r="A20" s="196"/>
      <c r="B20" s="924"/>
      <c r="C20" s="265" t="s">
        <v>210</v>
      </c>
      <c r="D20" s="359" t="s">
        <v>211</v>
      </c>
      <c r="E20" s="360" t="s">
        <v>212</v>
      </c>
      <c r="F20" s="466" t="s">
        <v>197</v>
      </c>
      <c r="G20" s="466">
        <v>1</v>
      </c>
      <c r="H20" s="462">
        <f t="shared" ref="H20:AJ20" si="3">ROUND((H10*1000000)/(H55*1000),1)</f>
        <v>155.5</v>
      </c>
      <c r="I20" s="468">
        <f t="shared" si="3"/>
        <v>150.9</v>
      </c>
      <c r="J20" s="468">
        <f t="shared" si="3"/>
        <v>149.6</v>
      </c>
      <c r="K20" s="468">
        <f t="shared" si="3"/>
        <v>147.6</v>
      </c>
      <c r="L20" s="467">
        <f t="shared" si="3"/>
        <v>146.4</v>
      </c>
      <c r="M20" s="467">
        <f>ROUND((M10*1000000)/(M55*1000),1)</f>
        <v>145.30000000000001</v>
      </c>
      <c r="N20" s="467">
        <f t="shared" si="3"/>
        <v>144.1</v>
      </c>
      <c r="O20" s="467">
        <f t="shared" si="3"/>
        <v>143.30000000000001</v>
      </c>
      <c r="P20" s="467">
        <f t="shared" si="3"/>
        <v>142.1</v>
      </c>
      <c r="Q20" s="467">
        <f t="shared" si="3"/>
        <v>141.5</v>
      </c>
      <c r="R20" s="467">
        <f t="shared" si="3"/>
        <v>139.69999999999999</v>
      </c>
      <c r="S20" s="467">
        <f t="shared" si="3"/>
        <v>139.19999999999999</v>
      </c>
      <c r="T20" s="467">
        <f t="shared" si="3"/>
        <v>139.4</v>
      </c>
      <c r="U20" s="467">
        <f t="shared" si="3"/>
        <v>137.5</v>
      </c>
      <c r="V20" s="467">
        <f t="shared" si="3"/>
        <v>138.30000000000001</v>
      </c>
      <c r="W20" s="467">
        <f t="shared" si="3"/>
        <v>136.9</v>
      </c>
      <c r="X20" s="467">
        <f t="shared" si="3"/>
        <v>135.5</v>
      </c>
      <c r="Y20" s="467">
        <f t="shared" si="3"/>
        <v>135.1</v>
      </c>
      <c r="Z20" s="467">
        <f t="shared" si="3"/>
        <v>134.6</v>
      </c>
      <c r="AA20" s="467">
        <f t="shared" si="3"/>
        <v>134.30000000000001</v>
      </c>
      <c r="AB20" s="467">
        <f t="shared" si="3"/>
        <v>132.80000000000001</v>
      </c>
      <c r="AC20" s="467">
        <f t="shared" si="3"/>
        <v>133.6</v>
      </c>
      <c r="AD20" s="467">
        <f t="shared" si="3"/>
        <v>132</v>
      </c>
      <c r="AE20" s="467">
        <f t="shared" si="3"/>
        <v>132.80000000000001</v>
      </c>
      <c r="AF20" s="467">
        <f t="shared" si="3"/>
        <v>132.5</v>
      </c>
      <c r="AG20" s="467">
        <f t="shared" si="3"/>
        <v>132.30000000000001</v>
      </c>
      <c r="AH20" s="467">
        <f t="shared" si="3"/>
        <v>134.5</v>
      </c>
      <c r="AI20" s="467">
        <f t="shared" si="3"/>
        <v>134.30000000000001</v>
      </c>
      <c r="AJ20" s="814">
        <f t="shared" si="3"/>
        <v>135.6</v>
      </c>
    </row>
    <row r="21" spans="1:36" ht="25.15" customHeight="1" x14ac:dyDescent="0.2">
      <c r="A21" s="197"/>
      <c r="B21" s="924"/>
      <c r="C21" s="269" t="s">
        <v>213</v>
      </c>
      <c r="D21" s="471" t="s">
        <v>214</v>
      </c>
      <c r="E21" s="351" t="s">
        <v>113</v>
      </c>
      <c r="F21" s="461" t="s">
        <v>197</v>
      </c>
      <c r="G21" s="461">
        <v>1</v>
      </c>
      <c r="H21" s="462">
        <v>34.200000000000003</v>
      </c>
      <c r="I21" s="468">
        <v>31.7</v>
      </c>
      <c r="J21" s="468">
        <v>31.4</v>
      </c>
      <c r="K21" s="468">
        <v>29.5</v>
      </c>
      <c r="L21" s="417">
        <v>27.8</v>
      </c>
      <c r="M21" s="417">
        <v>27.6</v>
      </c>
      <c r="N21" s="417">
        <v>25.9</v>
      </c>
      <c r="O21" s="417">
        <v>25.7</v>
      </c>
      <c r="P21" s="417">
        <v>24.1</v>
      </c>
      <c r="Q21" s="417">
        <v>24</v>
      </c>
      <c r="R21" s="417">
        <v>23.7</v>
      </c>
      <c r="S21" s="417">
        <v>22.2</v>
      </c>
      <c r="T21" s="417">
        <v>20.8</v>
      </c>
      <c r="U21" s="417">
        <v>20.6</v>
      </c>
      <c r="V21" s="417">
        <v>20.7</v>
      </c>
      <c r="W21" s="417">
        <v>20.5</v>
      </c>
      <c r="X21" s="417">
        <v>20.2</v>
      </c>
      <c r="Y21" s="417">
        <v>20.2</v>
      </c>
      <c r="Z21" s="417">
        <v>18.8</v>
      </c>
      <c r="AA21" s="417">
        <v>18.7</v>
      </c>
      <c r="AB21" s="417">
        <v>18.5</v>
      </c>
      <c r="AC21" s="417">
        <v>18.600000000000001</v>
      </c>
      <c r="AD21" s="417">
        <v>18.399999999999999</v>
      </c>
      <c r="AE21" s="417">
        <v>18.5</v>
      </c>
      <c r="AF21" s="417">
        <v>18.399999999999999</v>
      </c>
      <c r="AG21" s="417">
        <v>18.399999999999999</v>
      </c>
      <c r="AH21" s="417">
        <v>18.7</v>
      </c>
      <c r="AI21" s="417">
        <v>18.7</v>
      </c>
      <c r="AJ21" s="472">
        <v>18.899999999999999</v>
      </c>
    </row>
    <row r="22" spans="1:36" ht="25.15" customHeight="1" x14ac:dyDescent="0.2">
      <c r="A22" s="197"/>
      <c r="B22" s="924"/>
      <c r="C22" s="269" t="s">
        <v>215</v>
      </c>
      <c r="D22" s="471" t="s">
        <v>216</v>
      </c>
      <c r="E22" s="351" t="s">
        <v>113</v>
      </c>
      <c r="F22" s="461" t="s">
        <v>197</v>
      </c>
      <c r="G22" s="461">
        <v>1</v>
      </c>
      <c r="H22" s="462">
        <v>65.2</v>
      </c>
      <c r="I22" s="468">
        <v>64.900000000000006</v>
      </c>
      <c r="J22" s="468">
        <v>64.499999999999972</v>
      </c>
      <c r="K22" s="468">
        <v>65</v>
      </c>
      <c r="L22" s="417">
        <v>66</v>
      </c>
      <c r="M22" s="417">
        <v>65.400000000000006</v>
      </c>
      <c r="N22" s="417">
        <v>66.400000000000006</v>
      </c>
      <c r="O22" s="417">
        <v>67.599999999999994</v>
      </c>
      <c r="P22" s="417">
        <v>68.400000000000006</v>
      </c>
      <c r="Q22" s="417">
        <v>68.099999999999994</v>
      </c>
      <c r="R22" s="417">
        <v>68.699999999999989</v>
      </c>
      <c r="S22" s="417">
        <v>69.8</v>
      </c>
      <c r="T22" s="417">
        <v>71.3</v>
      </c>
      <c r="U22" s="417">
        <v>70.3</v>
      </c>
      <c r="V22" s="417">
        <v>70.7</v>
      </c>
      <c r="W22" s="417">
        <v>70</v>
      </c>
      <c r="X22" s="417">
        <v>69.5</v>
      </c>
      <c r="Y22" s="417">
        <v>69.09999999999998</v>
      </c>
      <c r="Z22" s="417">
        <v>70.2</v>
      </c>
      <c r="AA22" s="417">
        <v>70.199999999999989</v>
      </c>
      <c r="AB22" s="417">
        <v>69.400000000000006</v>
      </c>
      <c r="AC22" s="417">
        <v>69.8</v>
      </c>
      <c r="AD22" s="417">
        <v>69</v>
      </c>
      <c r="AE22" s="417">
        <v>69.400000000000006</v>
      </c>
      <c r="AF22" s="417">
        <v>69.3</v>
      </c>
      <c r="AG22" s="417">
        <v>69.300000000000026</v>
      </c>
      <c r="AH22" s="417">
        <v>70.199999999999974</v>
      </c>
      <c r="AI22" s="417">
        <v>70.3</v>
      </c>
      <c r="AJ22" s="472">
        <v>70.799999999999983</v>
      </c>
    </row>
    <row r="23" spans="1:36" ht="25.15" customHeight="1" x14ac:dyDescent="0.2">
      <c r="A23" s="197"/>
      <c r="B23" s="924"/>
      <c r="C23" s="269" t="s">
        <v>217</v>
      </c>
      <c r="D23" s="471" t="s">
        <v>218</v>
      </c>
      <c r="E23" s="351" t="s">
        <v>113</v>
      </c>
      <c r="F23" s="461" t="s">
        <v>197</v>
      </c>
      <c r="G23" s="461">
        <v>1</v>
      </c>
      <c r="H23" s="462">
        <v>18.7</v>
      </c>
      <c r="I23" s="468">
        <v>18.100000000000001</v>
      </c>
      <c r="J23" s="468">
        <v>17.899999999999999</v>
      </c>
      <c r="K23" s="468">
        <v>17.7</v>
      </c>
      <c r="L23" s="417">
        <v>17.5</v>
      </c>
      <c r="M23" s="417">
        <v>17.399999999999999</v>
      </c>
      <c r="N23" s="417">
        <v>17.3</v>
      </c>
      <c r="O23" s="417">
        <v>15.7</v>
      </c>
      <c r="P23" s="417">
        <v>15.6</v>
      </c>
      <c r="Q23" s="417">
        <v>15.5</v>
      </c>
      <c r="R23" s="417">
        <v>15.3</v>
      </c>
      <c r="S23" s="417">
        <v>15.3</v>
      </c>
      <c r="T23" s="417">
        <v>15.3</v>
      </c>
      <c r="U23" s="417">
        <v>15.1</v>
      </c>
      <c r="V23" s="417">
        <v>15.2</v>
      </c>
      <c r="W23" s="417">
        <v>15</v>
      </c>
      <c r="X23" s="417">
        <v>14.8</v>
      </c>
      <c r="Y23" s="417">
        <v>14.8</v>
      </c>
      <c r="Z23" s="417">
        <v>14.7</v>
      </c>
      <c r="AA23" s="417">
        <v>14.7</v>
      </c>
      <c r="AB23" s="417">
        <v>14.5</v>
      </c>
      <c r="AC23" s="417">
        <v>13.3</v>
      </c>
      <c r="AD23" s="417">
        <v>13.1</v>
      </c>
      <c r="AE23" s="417">
        <v>13.2</v>
      </c>
      <c r="AF23" s="417">
        <v>13.2</v>
      </c>
      <c r="AG23" s="417">
        <v>13.1</v>
      </c>
      <c r="AH23" s="417">
        <v>13.4</v>
      </c>
      <c r="AI23" s="417">
        <v>13.3</v>
      </c>
      <c r="AJ23" s="472">
        <v>13.5</v>
      </c>
    </row>
    <row r="24" spans="1:36" ht="25.15" customHeight="1" x14ac:dyDescent="0.2">
      <c r="A24" s="197"/>
      <c r="B24" s="924"/>
      <c r="C24" s="269" t="s">
        <v>219</v>
      </c>
      <c r="D24" s="471" t="s">
        <v>220</v>
      </c>
      <c r="E24" s="351" t="s">
        <v>113</v>
      </c>
      <c r="F24" s="461" t="s">
        <v>197</v>
      </c>
      <c r="G24" s="461">
        <v>1</v>
      </c>
      <c r="H24" s="462">
        <v>15.6</v>
      </c>
      <c r="I24" s="468">
        <v>15.1</v>
      </c>
      <c r="J24" s="468">
        <v>14.9</v>
      </c>
      <c r="K24" s="468">
        <v>14.7</v>
      </c>
      <c r="L24" s="417">
        <v>14.6</v>
      </c>
      <c r="M24" s="417">
        <v>14.5</v>
      </c>
      <c r="N24" s="417">
        <v>14.4</v>
      </c>
      <c r="O24" s="417">
        <v>14.3</v>
      </c>
      <c r="P24" s="417">
        <v>14.2</v>
      </c>
      <c r="Q24" s="417">
        <v>14.1</v>
      </c>
      <c r="R24" s="417">
        <v>12.5</v>
      </c>
      <c r="S24" s="417">
        <v>12.5</v>
      </c>
      <c r="T24" s="417">
        <v>12.5</v>
      </c>
      <c r="U24" s="417">
        <v>12.3</v>
      </c>
      <c r="V24" s="417">
        <v>12.4</v>
      </c>
      <c r="W24" s="417">
        <v>12.3</v>
      </c>
      <c r="X24" s="417">
        <v>12.1</v>
      </c>
      <c r="Y24" s="417">
        <v>12.1</v>
      </c>
      <c r="Z24" s="417">
        <v>12.1</v>
      </c>
      <c r="AA24" s="417">
        <v>12</v>
      </c>
      <c r="AB24" s="417">
        <v>11.9</v>
      </c>
      <c r="AC24" s="417">
        <v>13.3</v>
      </c>
      <c r="AD24" s="417">
        <v>13.1</v>
      </c>
      <c r="AE24" s="417">
        <v>13.2</v>
      </c>
      <c r="AF24" s="417">
        <v>13.2</v>
      </c>
      <c r="AG24" s="417">
        <v>13.1</v>
      </c>
      <c r="AH24" s="417">
        <v>13.4</v>
      </c>
      <c r="AI24" s="417">
        <v>13.3</v>
      </c>
      <c r="AJ24" s="472">
        <v>13.5</v>
      </c>
    </row>
    <row r="25" spans="1:36" ht="25.15" customHeight="1" x14ac:dyDescent="0.2">
      <c r="A25" s="197"/>
      <c r="B25" s="924"/>
      <c r="C25" s="269" t="s">
        <v>221</v>
      </c>
      <c r="D25" s="471" t="s">
        <v>222</v>
      </c>
      <c r="E25" s="351" t="s">
        <v>113</v>
      </c>
      <c r="F25" s="461" t="s">
        <v>197</v>
      </c>
      <c r="G25" s="461">
        <v>1</v>
      </c>
      <c r="H25" s="462">
        <v>20.2</v>
      </c>
      <c r="I25" s="468">
        <v>19.600000000000001</v>
      </c>
      <c r="J25" s="468">
        <v>19.399999999999999</v>
      </c>
      <c r="K25" s="468">
        <v>19.2</v>
      </c>
      <c r="L25" s="417">
        <v>19</v>
      </c>
      <c r="M25" s="417">
        <v>18.899999999999999</v>
      </c>
      <c r="N25" s="417">
        <v>18.7</v>
      </c>
      <c r="O25" s="417">
        <v>18.600000000000001</v>
      </c>
      <c r="P25" s="417">
        <v>18.399999999999999</v>
      </c>
      <c r="Q25" s="417">
        <v>18.399999999999999</v>
      </c>
      <c r="R25" s="417">
        <v>18.100000000000001</v>
      </c>
      <c r="S25" s="417">
        <v>18</v>
      </c>
      <c r="T25" s="417">
        <v>18.100000000000001</v>
      </c>
      <c r="U25" s="417">
        <v>17.8</v>
      </c>
      <c r="V25" s="417">
        <v>17.899999999999999</v>
      </c>
      <c r="W25" s="417">
        <v>17.7</v>
      </c>
      <c r="X25" s="417">
        <v>17.5</v>
      </c>
      <c r="Y25" s="417">
        <v>17.5</v>
      </c>
      <c r="Z25" s="417">
        <v>17.399999999999999</v>
      </c>
      <c r="AA25" s="417">
        <v>17.399999999999999</v>
      </c>
      <c r="AB25" s="417">
        <v>17.2</v>
      </c>
      <c r="AC25" s="417">
        <v>17.3</v>
      </c>
      <c r="AD25" s="417">
        <v>17.100000000000001</v>
      </c>
      <c r="AE25" s="417">
        <v>17.2</v>
      </c>
      <c r="AF25" s="417">
        <v>17.100000000000001</v>
      </c>
      <c r="AG25" s="417">
        <v>17.100000000000001</v>
      </c>
      <c r="AH25" s="417">
        <v>17.399999999999999</v>
      </c>
      <c r="AI25" s="417">
        <v>17.3</v>
      </c>
      <c r="AJ25" s="472">
        <v>17.5</v>
      </c>
    </row>
    <row r="26" spans="1:36" ht="25.15" customHeight="1" x14ac:dyDescent="0.2">
      <c r="A26" s="197"/>
      <c r="B26" s="924"/>
      <c r="C26" s="269" t="s">
        <v>223</v>
      </c>
      <c r="D26" s="471" t="s">
        <v>224</v>
      </c>
      <c r="E26" s="351" t="s">
        <v>113</v>
      </c>
      <c r="F26" s="461" t="s">
        <v>197</v>
      </c>
      <c r="G26" s="461">
        <v>1</v>
      </c>
      <c r="H26" s="462">
        <v>1.6</v>
      </c>
      <c r="I26" s="468">
        <v>1.5</v>
      </c>
      <c r="J26" s="468">
        <v>1.5</v>
      </c>
      <c r="K26" s="468">
        <v>1.5</v>
      </c>
      <c r="L26" s="417">
        <v>1.5</v>
      </c>
      <c r="M26" s="417">
        <v>1.5</v>
      </c>
      <c r="N26" s="417">
        <v>1.4</v>
      </c>
      <c r="O26" s="417">
        <v>1.4</v>
      </c>
      <c r="P26" s="417">
        <v>1.4</v>
      </c>
      <c r="Q26" s="417">
        <v>1.4</v>
      </c>
      <c r="R26" s="417">
        <v>1.4</v>
      </c>
      <c r="S26" s="417">
        <v>1.4</v>
      </c>
      <c r="T26" s="417">
        <v>1.4</v>
      </c>
      <c r="U26" s="417">
        <v>1.4</v>
      </c>
      <c r="V26" s="417">
        <v>1.4</v>
      </c>
      <c r="W26" s="417">
        <v>1.4</v>
      </c>
      <c r="X26" s="417">
        <v>1.4</v>
      </c>
      <c r="Y26" s="417">
        <v>1.4</v>
      </c>
      <c r="Z26" s="417">
        <v>1.4</v>
      </c>
      <c r="AA26" s="417">
        <v>1.3</v>
      </c>
      <c r="AB26" s="417">
        <v>1.3</v>
      </c>
      <c r="AC26" s="417">
        <v>1.3</v>
      </c>
      <c r="AD26" s="417">
        <v>1.3</v>
      </c>
      <c r="AE26" s="417">
        <v>1.3</v>
      </c>
      <c r="AF26" s="417">
        <v>1.3</v>
      </c>
      <c r="AG26" s="417">
        <v>1.3</v>
      </c>
      <c r="AH26" s="417">
        <v>1.4</v>
      </c>
      <c r="AI26" s="417">
        <v>1.4</v>
      </c>
      <c r="AJ26" s="472">
        <v>1.4</v>
      </c>
    </row>
    <row r="27" spans="1:36" ht="25.15" customHeight="1" x14ac:dyDescent="0.2">
      <c r="A27" s="198"/>
      <c r="B27" s="924"/>
      <c r="C27" s="265" t="s">
        <v>225</v>
      </c>
      <c r="D27" s="359" t="s">
        <v>226</v>
      </c>
      <c r="E27" s="360" t="s">
        <v>227</v>
      </c>
      <c r="F27" s="466" t="s">
        <v>197</v>
      </c>
      <c r="G27" s="466">
        <v>1</v>
      </c>
      <c r="H27" s="462">
        <f>ROUND(((H9+H10)*1000000)/((H54+H55)*1000),1)</f>
        <v>132</v>
      </c>
      <c r="I27" s="468">
        <f>ROUND(((I9+I10)*1000000)/((I54+I55)*1000),1)</f>
        <v>128.1</v>
      </c>
      <c r="J27" s="468">
        <f t="shared" ref="J27:K27" si="4">ROUND(((J9+J10)*1000000)/((J54+J55)*1000),1)</f>
        <v>127.2</v>
      </c>
      <c r="K27" s="468">
        <f t="shared" si="4"/>
        <v>125</v>
      </c>
      <c r="L27" s="467">
        <f>ROUND(((L9+L10)*1000000)/((L54+L55)*1000),1)</f>
        <v>124.2</v>
      </c>
      <c r="M27" s="467">
        <f t="shared" ref="M27:AJ27" si="5">ROUND(((M9+M10)*1000000)/((M54+M55)*1000),1)</f>
        <v>123.1</v>
      </c>
      <c r="N27" s="467">
        <f t="shared" si="5"/>
        <v>122</v>
      </c>
      <c r="O27" s="467">
        <f t="shared" si="5"/>
        <v>120.8</v>
      </c>
      <c r="P27" s="467">
        <f t="shared" si="5"/>
        <v>119.7</v>
      </c>
      <c r="Q27" s="467">
        <f t="shared" si="5"/>
        <v>119.4</v>
      </c>
      <c r="R27" s="467">
        <f t="shared" si="5"/>
        <v>118</v>
      </c>
      <c r="S27" s="467">
        <f t="shared" si="5"/>
        <v>117.7</v>
      </c>
      <c r="T27" s="467">
        <f t="shared" si="5"/>
        <v>117.7</v>
      </c>
      <c r="U27" s="467">
        <f t="shared" si="5"/>
        <v>116.8</v>
      </c>
      <c r="V27" s="467">
        <f t="shared" si="5"/>
        <v>116.9</v>
      </c>
      <c r="W27" s="467">
        <f t="shared" si="5"/>
        <v>116.2</v>
      </c>
      <c r="X27" s="467">
        <f t="shared" si="5"/>
        <v>115.2</v>
      </c>
      <c r="Y27" s="467">
        <f t="shared" si="5"/>
        <v>114.9</v>
      </c>
      <c r="Z27" s="467">
        <f t="shared" si="5"/>
        <v>114.9</v>
      </c>
      <c r="AA27" s="467">
        <f t="shared" si="5"/>
        <v>114.3</v>
      </c>
      <c r="AB27" s="467">
        <f t="shared" si="5"/>
        <v>113.6</v>
      </c>
      <c r="AC27" s="467">
        <f t="shared" si="5"/>
        <v>113.7</v>
      </c>
      <c r="AD27" s="467">
        <f t="shared" si="5"/>
        <v>113.4</v>
      </c>
      <c r="AE27" s="467">
        <f t="shared" si="5"/>
        <v>113.1</v>
      </c>
      <c r="AF27" s="467">
        <f t="shared" si="5"/>
        <v>112.8</v>
      </c>
      <c r="AG27" s="467">
        <f t="shared" si="5"/>
        <v>112.2</v>
      </c>
      <c r="AH27" s="467">
        <f t="shared" si="5"/>
        <v>112.3</v>
      </c>
      <c r="AI27" s="467">
        <f t="shared" si="5"/>
        <v>112.1</v>
      </c>
      <c r="AJ27" s="467">
        <f t="shared" si="5"/>
        <v>111.9</v>
      </c>
    </row>
    <row r="28" spans="1:36" ht="25.15" customHeight="1" x14ac:dyDescent="0.2">
      <c r="A28" s="198"/>
      <c r="B28" s="924"/>
      <c r="C28" s="269" t="s">
        <v>228</v>
      </c>
      <c r="D28" s="422" t="s">
        <v>229</v>
      </c>
      <c r="E28" s="351" t="s">
        <v>113</v>
      </c>
      <c r="F28" s="375" t="s">
        <v>75</v>
      </c>
      <c r="G28" s="375">
        <v>2</v>
      </c>
      <c r="H28" s="355">
        <v>0.18</v>
      </c>
      <c r="I28" s="362">
        <v>0.18</v>
      </c>
      <c r="J28" s="362">
        <v>0.18</v>
      </c>
      <c r="K28" s="362">
        <v>0.18</v>
      </c>
      <c r="L28" s="371">
        <v>0.18</v>
      </c>
      <c r="M28" s="371">
        <v>0.18</v>
      </c>
      <c r="N28" s="371">
        <v>0.18</v>
      </c>
      <c r="O28" s="371">
        <v>0.18</v>
      </c>
      <c r="P28" s="371">
        <v>0.18</v>
      </c>
      <c r="Q28" s="371">
        <v>0.18</v>
      </c>
      <c r="R28" s="371">
        <v>0.18</v>
      </c>
      <c r="S28" s="371">
        <v>0.18</v>
      </c>
      <c r="T28" s="371">
        <v>0.18</v>
      </c>
      <c r="U28" s="371">
        <v>0.18</v>
      </c>
      <c r="V28" s="371">
        <v>0.18</v>
      </c>
      <c r="W28" s="371">
        <v>0.18</v>
      </c>
      <c r="X28" s="371">
        <v>0.18</v>
      </c>
      <c r="Y28" s="371">
        <v>0.18</v>
      </c>
      <c r="Z28" s="371">
        <v>0.18</v>
      </c>
      <c r="AA28" s="371">
        <v>0.18</v>
      </c>
      <c r="AB28" s="371">
        <v>0.18</v>
      </c>
      <c r="AC28" s="371">
        <v>0.18</v>
      </c>
      <c r="AD28" s="371">
        <v>0.18</v>
      </c>
      <c r="AE28" s="371">
        <v>0.18</v>
      </c>
      <c r="AF28" s="371">
        <v>0.18</v>
      </c>
      <c r="AG28" s="371">
        <v>0.18</v>
      </c>
      <c r="AH28" s="371">
        <v>0.18</v>
      </c>
      <c r="AI28" s="371">
        <v>0.18</v>
      </c>
      <c r="AJ28" s="415">
        <v>0.18</v>
      </c>
    </row>
    <row r="29" spans="1:36" ht="25.15" customHeight="1" thickBot="1" x14ac:dyDescent="0.25">
      <c r="A29" s="198"/>
      <c r="B29" s="925"/>
      <c r="C29" s="281" t="s">
        <v>230</v>
      </c>
      <c r="D29" s="473" t="s">
        <v>231</v>
      </c>
      <c r="E29" s="474" t="s">
        <v>113</v>
      </c>
      <c r="F29" s="475" t="s">
        <v>75</v>
      </c>
      <c r="G29" s="475">
        <v>2</v>
      </c>
      <c r="H29" s="805">
        <v>0.01</v>
      </c>
      <c r="I29" s="828">
        <v>0.01</v>
      </c>
      <c r="J29" s="286">
        <v>0.01</v>
      </c>
      <c r="K29" s="829">
        <v>0.01</v>
      </c>
      <c r="L29" s="806">
        <v>0.01</v>
      </c>
      <c r="M29" s="287">
        <v>0.01</v>
      </c>
      <c r="N29" s="287">
        <v>0.01</v>
      </c>
      <c r="O29" s="287">
        <v>0.01</v>
      </c>
      <c r="P29" s="287">
        <v>0.01</v>
      </c>
      <c r="Q29" s="287">
        <v>0.01</v>
      </c>
      <c r="R29" s="287">
        <v>0.01</v>
      </c>
      <c r="S29" s="287">
        <v>0.01</v>
      </c>
      <c r="T29" s="287">
        <v>0.01</v>
      </c>
      <c r="U29" s="287">
        <v>0.01</v>
      </c>
      <c r="V29" s="287">
        <v>0.01</v>
      </c>
      <c r="W29" s="287">
        <v>0.01</v>
      </c>
      <c r="X29" s="287">
        <v>0.01</v>
      </c>
      <c r="Y29" s="287">
        <v>0.01</v>
      </c>
      <c r="Z29" s="287">
        <v>0.01</v>
      </c>
      <c r="AA29" s="287">
        <v>0.01</v>
      </c>
      <c r="AB29" s="287">
        <v>0.01</v>
      </c>
      <c r="AC29" s="287">
        <v>0.01</v>
      </c>
      <c r="AD29" s="287">
        <v>0.01</v>
      </c>
      <c r="AE29" s="287">
        <v>0.01</v>
      </c>
      <c r="AF29" s="287">
        <v>0.01</v>
      </c>
      <c r="AG29" s="287">
        <v>0.01</v>
      </c>
      <c r="AH29" s="287">
        <v>0.01</v>
      </c>
      <c r="AI29" s="287">
        <v>0.01</v>
      </c>
      <c r="AJ29" s="476">
        <v>0.01</v>
      </c>
    </row>
    <row r="30" spans="1:36" s="755" customFormat="1" ht="25.15" customHeight="1" x14ac:dyDescent="0.2">
      <c r="A30" s="772"/>
      <c r="B30" s="926" t="s">
        <v>232</v>
      </c>
      <c r="C30" s="747" t="s">
        <v>233</v>
      </c>
      <c r="D30" s="773" t="s">
        <v>234</v>
      </c>
      <c r="E30" s="774" t="s">
        <v>113</v>
      </c>
      <c r="F30" s="775" t="s">
        <v>75</v>
      </c>
      <c r="G30" s="775">
        <v>2</v>
      </c>
      <c r="H30" s="776">
        <v>0.03</v>
      </c>
      <c r="I30" s="449">
        <v>0.04</v>
      </c>
      <c r="J30" s="449">
        <v>0.04</v>
      </c>
      <c r="K30" s="449">
        <v>0.03</v>
      </c>
      <c r="L30" s="777">
        <v>0.03</v>
      </c>
      <c r="M30" s="777">
        <v>0.03</v>
      </c>
      <c r="N30" s="777">
        <v>0.03</v>
      </c>
      <c r="O30" s="777">
        <v>0.03</v>
      </c>
      <c r="P30" s="777">
        <v>0.03</v>
      </c>
      <c r="Q30" s="777">
        <v>0.03</v>
      </c>
      <c r="R30" s="777">
        <v>0.03</v>
      </c>
      <c r="S30" s="777">
        <v>0.03</v>
      </c>
      <c r="T30" s="777">
        <v>0.03</v>
      </c>
      <c r="U30" s="777">
        <v>0.03</v>
      </c>
      <c r="V30" s="777">
        <v>0.03</v>
      </c>
      <c r="W30" s="777">
        <v>0.03</v>
      </c>
      <c r="X30" s="777">
        <v>0.03</v>
      </c>
      <c r="Y30" s="777">
        <v>0.03</v>
      </c>
      <c r="Z30" s="777">
        <v>0.03</v>
      </c>
      <c r="AA30" s="777">
        <v>0.03</v>
      </c>
      <c r="AB30" s="777">
        <v>0.03</v>
      </c>
      <c r="AC30" s="777">
        <v>0.03</v>
      </c>
      <c r="AD30" s="777">
        <v>0.03</v>
      </c>
      <c r="AE30" s="777">
        <v>0.03</v>
      </c>
      <c r="AF30" s="777">
        <v>0.03</v>
      </c>
      <c r="AG30" s="777">
        <v>0.03</v>
      </c>
      <c r="AH30" s="777">
        <v>0.03</v>
      </c>
      <c r="AI30" s="777">
        <v>0.03</v>
      </c>
      <c r="AJ30" s="778">
        <v>0.03</v>
      </c>
    </row>
    <row r="31" spans="1:36" s="755" customFormat="1" ht="25.15" customHeight="1" x14ac:dyDescent="0.2">
      <c r="A31" s="772"/>
      <c r="B31" s="927"/>
      <c r="C31" s="757" t="s">
        <v>235</v>
      </c>
      <c r="D31" s="773" t="s">
        <v>236</v>
      </c>
      <c r="E31" s="759" t="s">
        <v>113</v>
      </c>
      <c r="F31" s="760" t="s">
        <v>75</v>
      </c>
      <c r="G31" s="760">
        <v>2</v>
      </c>
      <c r="H31" s="761">
        <v>0.01</v>
      </c>
      <c r="I31" s="362">
        <v>0.01</v>
      </c>
      <c r="J31" s="362">
        <v>0.01</v>
      </c>
      <c r="K31" s="362">
        <v>0.01</v>
      </c>
      <c r="L31" s="762">
        <v>0.01</v>
      </c>
      <c r="M31" s="762">
        <v>0.01</v>
      </c>
      <c r="N31" s="762">
        <v>0.01</v>
      </c>
      <c r="O31" s="762">
        <v>0.01</v>
      </c>
      <c r="P31" s="762">
        <v>0.01</v>
      </c>
      <c r="Q31" s="762">
        <v>0.01</v>
      </c>
      <c r="R31" s="762">
        <v>0.01</v>
      </c>
      <c r="S31" s="762">
        <v>0.01</v>
      </c>
      <c r="T31" s="762">
        <v>0.01</v>
      </c>
      <c r="U31" s="762">
        <v>0.01</v>
      </c>
      <c r="V31" s="762">
        <v>0.01</v>
      </c>
      <c r="W31" s="762">
        <v>0.01</v>
      </c>
      <c r="X31" s="762">
        <v>0.01</v>
      </c>
      <c r="Y31" s="762">
        <v>0.01</v>
      </c>
      <c r="Z31" s="762">
        <v>0.01</v>
      </c>
      <c r="AA31" s="762">
        <v>0.01</v>
      </c>
      <c r="AB31" s="762">
        <v>0.01</v>
      </c>
      <c r="AC31" s="762">
        <v>0.01</v>
      </c>
      <c r="AD31" s="762">
        <v>0.01</v>
      </c>
      <c r="AE31" s="762">
        <v>0.01</v>
      </c>
      <c r="AF31" s="762">
        <v>0.01</v>
      </c>
      <c r="AG31" s="762">
        <v>0.01</v>
      </c>
      <c r="AH31" s="762">
        <v>0.01</v>
      </c>
      <c r="AI31" s="762">
        <v>0.01</v>
      </c>
      <c r="AJ31" s="763">
        <v>0.01</v>
      </c>
    </row>
    <row r="32" spans="1:36" s="755" customFormat="1" ht="25.15" customHeight="1" x14ac:dyDescent="0.2">
      <c r="A32" s="772"/>
      <c r="B32" s="927"/>
      <c r="C32" s="779" t="s">
        <v>237</v>
      </c>
      <c r="D32" s="773" t="s">
        <v>238</v>
      </c>
      <c r="E32" s="759" t="s">
        <v>113</v>
      </c>
      <c r="F32" s="760" t="s">
        <v>75</v>
      </c>
      <c r="G32" s="760">
        <v>2</v>
      </c>
      <c r="H32" s="761">
        <v>0.13</v>
      </c>
      <c r="I32" s="362">
        <v>0.15</v>
      </c>
      <c r="J32" s="362">
        <v>0.15</v>
      </c>
      <c r="K32" s="362">
        <v>0.16</v>
      </c>
      <c r="L32" s="762">
        <v>0.16</v>
      </c>
      <c r="M32" s="762">
        <v>0.17</v>
      </c>
      <c r="N32" s="762">
        <v>0.17</v>
      </c>
      <c r="O32" s="762">
        <v>0.18</v>
      </c>
      <c r="P32" s="762">
        <v>0.19</v>
      </c>
      <c r="Q32" s="762">
        <v>0.19</v>
      </c>
      <c r="R32" s="762">
        <v>0.2</v>
      </c>
      <c r="S32" s="762">
        <v>0.2</v>
      </c>
      <c r="T32" s="762">
        <v>0.2</v>
      </c>
      <c r="U32" s="762">
        <v>0.21</v>
      </c>
      <c r="V32" s="762">
        <v>0.21</v>
      </c>
      <c r="W32" s="762">
        <v>0.21</v>
      </c>
      <c r="X32" s="762">
        <v>0.22</v>
      </c>
      <c r="Y32" s="762">
        <v>0.22</v>
      </c>
      <c r="Z32" s="762">
        <v>0.22</v>
      </c>
      <c r="AA32" s="762">
        <v>0.23</v>
      </c>
      <c r="AB32" s="762">
        <v>0.23</v>
      </c>
      <c r="AC32" s="762">
        <v>0.23</v>
      </c>
      <c r="AD32" s="762">
        <v>0.23</v>
      </c>
      <c r="AE32" s="762">
        <v>0.24</v>
      </c>
      <c r="AF32" s="762">
        <v>0.24</v>
      </c>
      <c r="AG32" s="762">
        <v>0.24</v>
      </c>
      <c r="AH32" s="762">
        <v>0.25</v>
      </c>
      <c r="AI32" s="762">
        <v>0.25</v>
      </c>
      <c r="AJ32" s="763">
        <v>0.25</v>
      </c>
    </row>
    <row r="33" spans="1:36" s="755" customFormat="1" ht="25.15" customHeight="1" x14ac:dyDescent="0.2">
      <c r="A33" s="772"/>
      <c r="B33" s="927"/>
      <c r="C33" s="757" t="s">
        <v>239</v>
      </c>
      <c r="D33" s="773" t="s">
        <v>240</v>
      </c>
      <c r="E33" s="759" t="s">
        <v>113</v>
      </c>
      <c r="F33" s="760" t="s">
        <v>75</v>
      </c>
      <c r="G33" s="760">
        <v>2</v>
      </c>
      <c r="H33" s="761">
        <v>0.3</v>
      </c>
      <c r="I33" s="362">
        <v>0.28999999999999998</v>
      </c>
      <c r="J33" s="362">
        <v>0.27</v>
      </c>
      <c r="K33" s="362">
        <v>0.26</v>
      </c>
      <c r="L33" s="762">
        <v>0.25</v>
      </c>
      <c r="M33" s="762">
        <v>0.24</v>
      </c>
      <c r="N33" s="762">
        <v>0.23</v>
      </c>
      <c r="O33" s="762">
        <v>0.22</v>
      </c>
      <c r="P33" s="762">
        <v>0.22</v>
      </c>
      <c r="Q33" s="762">
        <v>0.21</v>
      </c>
      <c r="R33" s="762">
        <v>0.21</v>
      </c>
      <c r="S33" s="762">
        <v>0.2</v>
      </c>
      <c r="T33" s="762">
        <v>0.19</v>
      </c>
      <c r="U33" s="762">
        <v>0.19</v>
      </c>
      <c r="V33" s="762">
        <v>0.18</v>
      </c>
      <c r="W33" s="762">
        <v>0.18</v>
      </c>
      <c r="X33" s="762">
        <v>0.18</v>
      </c>
      <c r="Y33" s="762">
        <v>0.17</v>
      </c>
      <c r="Z33" s="762">
        <v>0.17</v>
      </c>
      <c r="AA33" s="762">
        <v>0.16</v>
      </c>
      <c r="AB33" s="762">
        <v>0.16</v>
      </c>
      <c r="AC33" s="762">
        <v>0.15</v>
      </c>
      <c r="AD33" s="762">
        <v>0.15</v>
      </c>
      <c r="AE33" s="762">
        <v>0.14000000000000001</v>
      </c>
      <c r="AF33" s="762">
        <v>0.14000000000000001</v>
      </c>
      <c r="AG33" s="762">
        <v>0.14000000000000001</v>
      </c>
      <c r="AH33" s="762">
        <v>0.13</v>
      </c>
      <c r="AI33" s="762">
        <v>0.13</v>
      </c>
      <c r="AJ33" s="763">
        <v>0.12</v>
      </c>
    </row>
    <row r="34" spans="1:36" s="755" customFormat="1" ht="25.15" customHeight="1" x14ac:dyDescent="0.2">
      <c r="A34" s="772"/>
      <c r="B34" s="927"/>
      <c r="C34" s="757" t="s">
        <v>241</v>
      </c>
      <c r="D34" s="773" t="s">
        <v>242</v>
      </c>
      <c r="E34" s="759" t="s">
        <v>113</v>
      </c>
      <c r="F34" s="760" t="s">
        <v>75</v>
      </c>
      <c r="G34" s="760">
        <v>2</v>
      </c>
      <c r="H34" s="761">
        <v>0.04</v>
      </c>
      <c r="I34" s="362">
        <v>0.04</v>
      </c>
      <c r="J34" s="362">
        <v>0.04</v>
      </c>
      <c r="K34" s="362">
        <v>0.04</v>
      </c>
      <c r="L34" s="762">
        <v>0.04</v>
      </c>
      <c r="M34" s="762">
        <v>0.04</v>
      </c>
      <c r="N34" s="762">
        <v>0.04</v>
      </c>
      <c r="O34" s="762">
        <v>0.04</v>
      </c>
      <c r="P34" s="762">
        <v>0.04</v>
      </c>
      <c r="Q34" s="762">
        <v>0.04</v>
      </c>
      <c r="R34" s="762">
        <v>0.04</v>
      </c>
      <c r="S34" s="762">
        <v>0.04</v>
      </c>
      <c r="T34" s="762">
        <v>0.04</v>
      </c>
      <c r="U34" s="762">
        <v>0.04</v>
      </c>
      <c r="V34" s="762">
        <v>0.04</v>
      </c>
      <c r="W34" s="762">
        <v>0.04</v>
      </c>
      <c r="X34" s="762">
        <v>0.04</v>
      </c>
      <c r="Y34" s="762">
        <v>0.04</v>
      </c>
      <c r="Z34" s="762">
        <v>0.04</v>
      </c>
      <c r="AA34" s="762">
        <v>0.04</v>
      </c>
      <c r="AB34" s="762">
        <v>0.04</v>
      </c>
      <c r="AC34" s="762">
        <v>0.04</v>
      </c>
      <c r="AD34" s="762">
        <v>0.04</v>
      </c>
      <c r="AE34" s="762">
        <v>0.04</v>
      </c>
      <c r="AF34" s="762">
        <v>0.04</v>
      </c>
      <c r="AG34" s="762">
        <v>0.04</v>
      </c>
      <c r="AH34" s="762">
        <v>0.04</v>
      </c>
      <c r="AI34" s="762">
        <v>0.04</v>
      </c>
      <c r="AJ34" s="763">
        <v>0.04</v>
      </c>
    </row>
    <row r="35" spans="1:36" s="755" customFormat="1" ht="25.15" customHeight="1" x14ac:dyDescent="0.2">
      <c r="A35" s="772"/>
      <c r="B35" s="927"/>
      <c r="C35" s="757" t="s">
        <v>243</v>
      </c>
      <c r="D35" s="758" t="s">
        <v>244</v>
      </c>
      <c r="E35" s="759" t="s">
        <v>113</v>
      </c>
      <c r="F35" s="760" t="s">
        <v>75</v>
      </c>
      <c r="G35" s="760">
        <v>2</v>
      </c>
      <c r="H35" s="761">
        <v>0.71</v>
      </c>
      <c r="I35" s="362">
        <v>0.72</v>
      </c>
      <c r="J35" s="362">
        <v>0.71</v>
      </c>
      <c r="K35" s="362">
        <v>0.7</v>
      </c>
      <c r="L35" s="762">
        <v>0.7</v>
      </c>
      <c r="M35" s="762">
        <v>0.7</v>
      </c>
      <c r="N35" s="762">
        <v>0.7</v>
      </c>
      <c r="O35" s="762">
        <v>0.7</v>
      </c>
      <c r="P35" s="762">
        <v>0.7</v>
      </c>
      <c r="Q35" s="762">
        <v>0.7</v>
      </c>
      <c r="R35" s="762">
        <v>0.7</v>
      </c>
      <c r="S35" s="762">
        <v>0.7</v>
      </c>
      <c r="T35" s="762">
        <v>0.7</v>
      </c>
      <c r="U35" s="762">
        <v>0.7</v>
      </c>
      <c r="V35" s="762">
        <v>0.7</v>
      </c>
      <c r="W35" s="762">
        <v>0.7</v>
      </c>
      <c r="X35" s="762">
        <v>0.7</v>
      </c>
      <c r="Y35" s="762">
        <v>0.7</v>
      </c>
      <c r="Z35" s="762">
        <v>0.7</v>
      </c>
      <c r="AA35" s="762">
        <v>0.7</v>
      </c>
      <c r="AB35" s="762">
        <v>0.7</v>
      </c>
      <c r="AC35" s="762">
        <v>0.7</v>
      </c>
      <c r="AD35" s="762">
        <v>0.7</v>
      </c>
      <c r="AE35" s="762">
        <v>0.7</v>
      </c>
      <c r="AF35" s="762">
        <v>0.7</v>
      </c>
      <c r="AG35" s="762">
        <v>0.7</v>
      </c>
      <c r="AH35" s="762">
        <v>0.7</v>
      </c>
      <c r="AI35" s="762">
        <v>0.7</v>
      </c>
      <c r="AJ35" s="763">
        <v>0.7</v>
      </c>
    </row>
    <row r="36" spans="1:36" ht="25.15" customHeight="1" thickBot="1" x14ac:dyDescent="0.25">
      <c r="A36" s="198"/>
      <c r="B36" s="927"/>
      <c r="C36" s="265" t="s">
        <v>87</v>
      </c>
      <c r="D36" s="359" t="s">
        <v>245</v>
      </c>
      <c r="E36" s="478" t="s">
        <v>246</v>
      </c>
      <c r="F36" s="324" t="s">
        <v>75</v>
      </c>
      <c r="G36" s="324">
        <v>2</v>
      </c>
      <c r="H36" s="355">
        <f t="shared" ref="H36:AJ36" si="6">H30+H31+H32+H33+H34+H35</f>
        <v>1.22</v>
      </c>
      <c r="I36" s="362">
        <f>I30+I31+I32+I33+I34+I35</f>
        <v>1.25</v>
      </c>
      <c r="J36" s="362">
        <f t="shared" si="6"/>
        <v>1.22</v>
      </c>
      <c r="K36" s="362">
        <f t="shared" si="6"/>
        <v>1.2</v>
      </c>
      <c r="L36" s="816">
        <f t="shared" si="6"/>
        <v>1.19</v>
      </c>
      <c r="M36" s="358">
        <f t="shared" si="6"/>
        <v>1.19</v>
      </c>
      <c r="N36" s="817">
        <f t="shared" si="6"/>
        <v>1.18</v>
      </c>
      <c r="O36" s="358">
        <f t="shared" si="6"/>
        <v>1.18</v>
      </c>
      <c r="P36" s="358">
        <f t="shared" si="6"/>
        <v>1.19</v>
      </c>
      <c r="Q36" s="817">
        <f t="shared" si="6"/>
        <v>1.18</v>
      </c>
      <c r="R36" s="358">
        <f t="shared" si="6"/>
        <v>1.19</v>
      </c>
      <c r="S36" s="817">
        <f t="shared" si="6"/>
        <v>1.18</v>
      </c>
      <c r="T36" s="358">
        <f t="shared" si="6"/>
        <v>1.17</v>
      </c>
      <c r="U36" s="817">
        <f t="shared" si="6"/>
        <v>1.18</v>
      </c>
      <c r="V36" s="358">
        <f t="shared" si="6"/>
        <v>1.17</v>
      </c>
      <c r="W36" s="358">
        <f t="shared" si="6"/>
        <v>1.17</v>
      </c>
      <c r="X36" s="358">
        <f t="shared" si="6"/>
        <v>1.18</v>
      </c>
      <c r="Y36" s="817">
        <f t="shared" si="6"/>
        <v>1.17</v>
      </c>
      <c r="Z36" s="358">
        <f t="shared" si="6"/>
        <v>1.17</v>
      </c>
      <c r="AA36" s="817">
        <f t="shared" si="6"/>
        <v>1.17</v>
      </c>
      <c r="AB36" s="358">
        <f t="shared" si="6"/>
        <v>1.17</v>
      </c>
      <c r="AC36" s="817">
        <f t="shared" si="6"/>
        <v>1.1599999999999999</v>
      </c>
      <c r="AD36" s="358">
        <f t="shared" si="6"/>
        <v>1.1599999999999999</v>
      </c>
      <c r="AE36" s="817">
        <f t="shared" si="6"/>
        <v>1.1599999999999999</v>
      </c>
      <c r="AF36" s="358">
        <f t="shared" si="6"/>
        <v>1.1599999999999999</v>
      </c>
      <c r="AG36" s="817">
        <f t="shared" si="6"/>
        <v>1.1599999999999999</v>
      </c>
      <c r="AH36" s="358">
        <f t="shared" si="6"/>
        <v>1.1599999999999999</v>
      </c>
      <c r="AI36" s="358">
        <f t="shared" si="6"/>
        <v>1.1599999999999999</v>
      </c>
      <c r="AJ36" s="421">
        <f t="shared" si="6"/>
        <v>1.1499999999999999</v>
      </c>
    </row>
    <row r="37" spans="1:36" ht="25.15" customHeight="1" thickBot="1" x14ac:dyDescent="0.25">
      <c r="A37" s="198"/>
      <c r="B37" s="928"/>
      <c r="C37" s="299" t="s">
        <v>247</v>
      </c>
      <c r="D37" s="357" t="s">
        <v>245</v>
      </c>
      <c r="E37" s="479" t="s">
        <v>248</v>
      </c>
      <c r="F37" s="328" t="s">
        <v>249</v>
      </c>
      <c r="G37" s="328">
        <v>2</v>
      </c>
      <c r="H37" s="808">
        <f>ROUND((H36*1000000)/(H51*1000),2)</f>
        <v>81.709999999999994</v>
      </c>
      <c r="I37" s="828">
        <f>ROUND((I36*1000000)/(I51*1000),2)</f>
        <v>82.73</v>
      </c>
      <c r="J37" s="828">
        <f t="shared" ref="J37:K37" si="7">ROUND((J36*1000000)/(J51*1000),2)</f>
        <v>80.319999999999993</v>
      </c>
      <c r="K37" s="828">
        <f t="shared" si="7"/>
        <v>78.53</v>
      </c>
      <c r="L37" s="382">
        <f>ROUND((L36*1000000)/(L51*1000),2)</f>
        <v>77.52</v>
      </c>
      <c r="M37" s="382">
        <f t="shared" ref="M37:AJ37" si="8">ROUND((M36*1000000)/(M51*1000),2)</f>
        <v>77.17</v>
      </c>
      <c r="N37" s="382">
        <f t="shared" si="8"/>
        <v>76.23</v>
      </c>
      <c r="O37" s="382">
        <f t="shared" si="8"/>
        <v>75.98</v>
      </c>
      <c r="P37" s="382">
        <f t="shared" si="8"/>
        <v>76.28</v>
      </c>
      <c r="Q37" s="382">
        <f t="shared" si="8"/>
        <v>75.349999999999994</v>
      </c>
      <c r="R37" s="382">
        <f t="shared" si="8"/>
        <v>75.7</v>
      </c>
      <c r="S37" s="382">
        <f t="shared" si="8"/>
        <v>74.83</v>
      </c>
      <c r="T37" s="382">
        <f t="shared" si="8"/>
        <v>73.959999999999994</v>
      </c>
      <c r="U37" s="382">
        <f t="shared" si="8"/>
        <v>74.31</v>
      </c>
      <c r="V37" s="382">
        <f t="shared" si="8"/>
        <v>73.400000000000006</v>
      </c>
      <c r="W37" s="382">
        <f t="shared" si="8"/>
        <v>73.08</v>
      </c>
      <c r="X37" s="382">
        <f t="shared" si="8"/>
        <v>73.52</v>
      </c>
      <c r="Y37" s="382">
        <f t="shared" si="8"/>
        <v>72.67</v>
      </c>
      <c r="Z37" s="382">
        <f t="shared" si="8"/>
        <v>72.400000000000006</v>
      </c>
      <c r="AA37" s="382">
        <f t="shared" si="8"/>
        <v>72.22</v>
      </c>
      <c r="AB37" s="382">
        <f t="shared" si="8"/>
        <v>72.040000000000006</v>
      </c>
      <c r="AC37" s="382">
        <f t="shared" si="8"/>
        <v>71.17</v>
      </c>
      <c r="AD37" s="382">
        <f t="shared" si="8"/>
        <v>70.95</v>
      </c>
      <c r="AE37" s="382">
        <f t="shared" si="8"/>
        <v>70.73</v>
      </c>
      <c r="AF37" s="382">
        <f t="shared" si="8"/>
        <v>70.56</v>
      </c>
      <c r="AG37" s="382">
        <f t="shared" si="8"/>
        <v>70.39</v>
      </c>
      <c r="AH37" s="382">
        <f t="shared" si="8"/>
        <v>70.260000000000005</v>
      </c>
      <c r="AI37" s="382">
        <f t="shared" si="8"/>
        <v>70.13</v>
      </c>
      <c r="AJ37" s="382">
        <f t="shared" si="8"/>
        <v>69.36</v>
      </c>
    </row>
    <row r="38" spans="1:36" s="755" customFormat="1" ht="25.15" customHeight="1" x14ac:dyDescent="0.2">
      <c r="A38" s="120"/>
      <c r="B38" s="923" t="s">
        <v>250</v>
      </c>
      <c r="C38" s="780" t="s">
        <v>251</v>
      </c>
      <c r="D38" s="781" t="s">
        <v>252</v>
      </c>
      <c r="E38" s="782" t="s">
        <v>253</v>
      </c>
      <c r="F38" s="783" t="s">
        <v>254</v>
      </c>
      <c r="G38" s="783">
        <v>2</v>
      </c>
      <c r="H38" s="784">
        <v>1.54</v>
      </c>
      <c r="I38" s="449">
        <v>1.56</v>
      </c>
      <c r="J38" s="449">
        <v>1.56</v>
      </c>
      <c r="K38" s="449">
        <v>1.56</v>
      </c>
      <c r="L38" s="785">
        <v>1.56</v>
      </c>
      <c r="M38" s="785">
        <v>1.56</v>
      </c>
      <c r="N38" s="785">
        <v>1.55</v>
      </c>
      <c r="O38" s="785">
        <v>1.55</v>
      </c>
      <c r="P38" s="785">
        <v>1.55</v>
      </c>
      <c r="Q38" s="785">
        <v>1.55</v>
      </c>
      <c r="R38" s="785">
        <v>1.55</v>
      </c>
      <c r="S38" s="785">
        <v>1.54</v>
      </c>
      <c r="T38" s="785">
        <v>1.54</v>
      </c>
      <c r="U38" s="785">
        <v>1.54</v>
      </c>
      <c r="V38" s="785">
        <v>1.54</v>
      </c>
      <c r="W38" s="785">
        <v>1.54</v>
      </c>
      <c r="X38" s="785">
        <v>1.53</v>
      </c>
      <c r="Y38" s="785">
        <v>1.53</v>
      </c>
      <c r="Z38" s="785">
        <v>1.53</v>
      </c>
      <c r="AA38" s="785">
        <v>1.53</v>
      </c>
      <c r="AB38" s="785">
        <v>1.52</v>
      </c>
      <c r="AC38" s="785">
        <v>1.52</v>
      </c>
      <c r="AD38" s="785">
        <v>1.52</v>
      </c>
      <c r="AE38" s="785">
        <v>1.52</v>
      </c>
      <c r="AF38" s="785">
        <v>1.52</v>
      </c>
      <c r="AG38" s="785">
        <v>1.51</v>
      </c>
      <c r="AH38" s="785">
        <v>1.51</v>
      </c>
      <c r="AI38" s="785">
        <v>1.51</v>
      </c>
      <c r="AJ38" s="778">
        <v>1.51</v>
      </c>
    </row>
    <row r="39" spans="1:36" ht="25.15" customHeight="1" x14ac:dyDescent="0.2">
      <c r="A39" s="199"/>
      <c r="B39" s="929"/>
      <c r="C39" s="437" t="s">
        <v>255</v>
      </c>
      <c r="D39" s="483" t="s">
        <v>256</v>
      </c>
      <c r="E39" s="480" t="s">
        <v>253</v>
      </c>
      <c r="F39" s="484" t="s">
        <v>254</v>
      </c>
      <c r="G39" s="484">
        <v>2</v>
      </c>
      <c r="H39" s="355">
        <v>0.2</v>
      </c>
      <c r="I39" s="362">
        <v>0.2</v>
      </c>
      <c r="J39" s="362">
        <v>0.2</v>
      </c>
      <c r="K39" s="362">
        <v>0.2</v>
      </c>
      <c r="L39" s="371">
        <v>0.19</v>
      </c>
      <c r="M39" s="371">
        <v>0.19</v>
      </c>
      <c r="N39" s="371">
        <v>0.19</v>
      </c>
      <c r="O39" s="371">
        <v>0.19</v>
      </c>
      <c r="P39" s="371">
        <v>0.19</v>
      </c>
      <c r="Q39" s="371">
        <v>0.19</v>
      </c>
      <c r="R39" s="371">
        <v>0.19</v>
      </c>
      <c r="S39" s="371">
        <v>0.18</v>
      </c>
      <c r="T39" s="371">
        <v>0.18</v>
      </c>
      <c r="U39" s="371">
        <v>0.18</v>
      </c>
      <c r="V39" s="371">
        <v>0.18</v>
      </c>
      <c r="W39" s="371">
        <v>0.18</v>
      </c>
      <c r="X39" s="371">
        <v>0.18</v>
      </c>
      <c r="Y39" s="371">
        <v>0.18</v>
      </c>
      <c r="Z39" s="371">
        <v>0.18</v>
      </c>
      <c r="AA39" s="371">
        <v>0.17</v>
      </c>
      <c r="AB39" s="371">
        <v>0.17</v>
      </c>
      <c r="AC39" s="371">
        <v>0.17</v>
      </c>
      <c r="AD39" s="371">
        <v>0.17</v>
      </c>
      <c r="AE39" s="371">
        <v>0.17</v>
      </c>
      <c r="AF39" s="371">
        <v>0.17</v>
      </c>
      <c r="AG39" s="371">
        <v>0.17</v>
      </c>
      <c r="AH39" s="371">
        <v>0.16</v>
      </c>
      <c r="AI39" s="371">
        <v>0.16</v>
      </c>
      <c r="AJ39" s="415">
        <v>0.16</v>
      </c>
    </row>
    <row r="40" spans="1:36" ht="25.15" customHeight="1" x14ac:dyDescent="0.2">
      <c r="A40" s="199"/>
      <c r="B40" s="929"/>
      <c r="C40" s="437" t="s">
        <v>257</v>
      </c>
      <c r="D40" s="483" t="s">
        <v>258</v>
      </c>
      <c r="E40" s="480" t="s">
        <v>259</v>
      </c>
      <c r="F40" s="484" t="s">
        <v>254</v>
      </c>
      <c r="G40" s="484">
        <v>2</v>
      </c>
      <c r="H40" s="355">
        <v>0.12</v>
      </c>
      <c r="I40" s="362">
        <v>0.12</v>
      </c>
      <c r="J40" s="362">
        <v>0.12</v>
      </c>
      <c r="K40" s="362">
        <v>0.12</v>
      </c>
      <c r="L40" s="371">
        <v>0.12</v>
      </c>
      <c r="M40" s="371">
        <v>0.12</v>
      </c>
      <c r="N40" s="371">
        <v>0.12</v>
      </c>
      <c r="O40" s="371">
        <v>0.12</v>
      </c>
      <c r="P40" s="371">
        <v>0.12</v>
      </c>
      <c r="Q40" s="371">
        <v>0.12</v>
      </c>
      <c r="R40" s="371">
        <v>0.12</v>
      </c>
      <c r="S40" s="371">
        <v>0.12</v>
      </c>
      <c r="T40" s="371">
        <v>0.12</v>
      </c>
      <c r="U40" s="371">
        <v>0.12</v>
      </c>
      <c r="V40" s="371">
        <v>0.12</v>
      </c>
      <c r="W40" s="371">
        <v>0.12</v>
      </c>
      <c r="X40" s="371">
        <v>0.12</v>
      </c>
      <c r="Y40" s="371">
        <v>0.12</v>
      </c>
      <c r="Z40" s="371">
        <v>0.12</v>
      </c>
      <c r="AA40" s="371">
        <v>0.12</v>
      </c>
      <c r="AB40" s="371">
        <v>0.12</v>
      </c>
      <c r="AC40" s="371">
        <v>0.12</v>
      </c>
      <c r="AD40" s="371">
        <v>0.12</v>
      </c>
      <c r="AE40" s="371">
        <v>0.12</v>
      </c>
      <c r="AF40" s="371">
        <v>0.12</v>
      </c>
      <c r="AG40" s="371">
        <v>0.12</v>
      </c>
      <c r="AH40" s="371">
        <v>0.12</v>
      </c>
      <c r="AI40" s="371">
        <v>0.12</v>
      </c>
      <c r="AJ40" s="415">
        <v>0.12</v>
      </c>
    </row>
    <row r="41" spans="1:36" ht="25.15" customHeight="1" x14ac:dyDescent="0.25">
      <c r="A41" s="200"/>
      <c r="B41" s="929"/>
      <c r="C41" s="485" t="s">
        <v>260</v>
      </c>
      <c r="D41" s="486" t="s">
        <v>261</v>
      </c>
      <c r="E41" s="487" t="s">
        <v>262</v>
      </c>
      <c r="F41" s="488" t="s">
        <v>254</v>
      </c>
      <c r="G41" s="488">
        <v>2</v>
      </c>
      <c r="H41" s="352">
        <v>5.66</v>
      </c>
      <c r="I41" s="362">
        <v>6.24</v>
      </c>
      <c r="J41" s="362">
        <v>6.53</v>
      </c>
      <c r="K41" s="362">
        <v>6.83</v>
      </c>
      <c r="L41" s="489">
        <f t="shared" ref="L41:AJ41" si="9">K41+SUM(L42:L47)</f>
        <v>7.12</v>
      </c>
      <c r="M41" s="489">
        <f>L41+SUM(M42:M47)</f>
        <v>7.3900000000000006</v>
      </c>
      <c r="N41" s="489">
        <f t="shared" si="9"/>
        <v>7.65</v>
      </c>
      <c r="O41" s="489">
        <f t="shared" si="9"/>
        <v>7.8800000000000008</v>
      </c>
      <c r="P41" s="489">
        <f t="shared" si="9"/>
        <v>8.1000000000000014</v>
      </c>
      <c r="Q41" s="489">
        <f t="shared" si="9"/>
        <v>8.3100000000000023</v>
      </c>
      <c r="R41" s="489">
        <f t="shared" si="9"/>
        <v>8.5000000000000018</v>
      </c>
      <c r="S41" s="489">
        <f t="shared" si="9"/>
        <v>8.6900000000000013</v>
      </c>
      <c r="T41" s="489">
        <f t="shared" si="9"/>
        <v>8.8600000000000012</v>
      </c>
      <c r="U41" s="489">
        <f t="shared" si="9"/>
        <v>9.0200000000000014</v>
      </c>
      <c r="V41" s="489">
        <f t="shared" si="9"/>
        <v>9.1800000000000015</v>
      </c>
      <c r="W41" s="489">
        <f t="shared" si="9"/>
        <v>9.3400000000000016</v>
      </c>
      <c r="X41" s="489">
        <f t="shared" si="9"/>
        <v>9.490000000000002</v>
      </c>
      <c r="Y41" s="489">
        <f t="shared" si="9"/>
        <v>9.6400000000000023</v>
      </c>
      <c r="Z41" s="489">
        <f t="shared" si="9"/>
        <v>9.7900000000000027</v>
      </c>
      <c r="AA41" s="489">
        <f t="shared" si="9"/>
        <v>9.9400000000000031</v>
      </c>
      <c r="AB41" s="489">
        <f t="shared" si="9"/>
        <v>10.090000000000003</v>
      </c>
      <c r="AC41" s="489">
        <f t="shared" si="9"/>
        <v>10.240000000000004</v>
      </c>
      <c r="AD41" s="489">
        <f t="shared" si="9"/>
        <v>10.390000000000004</v>
      </c>
      <c r="AE41" s="489">
        <f t="shared" si="9"/>
        <v>10.540000000000004</v>
      </c>
      <c r="AF41" s="489">
        <f t="shared" si="9"/>
        <v>10.680000000000005</v>
      </c>
      <c r="AG41" s="489">
        <f t="shared" si="9"/>
        <v>10.820000000000006</v>
      </c>
      <c r="AH41" s="489">
        <f t="shared" si="9"/>
        <v>10.960000000000006</v>
      </c>
      <c r="AI41" s="489">
        <f t="shared" si="9"/>
        <v>11.090000000000007</v>
      </c>
      <c r="AJ41" s="815">
        <f t="shared" si="9"/>
        <v>11.220000000000008</v>
      </c>
    </row>
    <row r="42" spans="1:36" ht="25.15" customHeight="1" x14ac:dyDescent="0.2">
      <c r="A42" s="201"/>
      <c r="B42" s="929"/>
      <c r="C42" s="437" t="s">
        <v>263</v>
      </c>
      <c r="D42" s="490" t="s">
        <v>264</v>
      </c>
      <c r="E42" s="480" t="s">
        <v>265</v>
      </c>
      <c r="F42" s="484" t="s">
        <v>254</v>
      </c>
      <c r="G42" s="491">
        <v>2</v>
      </c>
      <c r="H42" s="352">
        <v>0</v>
      </c>
      <c r="I42" s="362">
        <v>0.08</v>
      </c>
      <c r="J42" s="362">
        <v>0.08</v>
      </c>
      <c r="K42" s="362">
        <v>0.08</v>
      </c>
      <c r="L42" s="371">
        <v>0.08</v>
      </c>
      <c r="M42" s="371">
        <v>0.06</v>
      </c>
      <c r="N42" s="371">
        <v>7.0000000000000007E-2</v>
      </c>
      <c r="O42" s="371">
        <v>0.06</v>
      </c>
      <c r="P42" s="371">
        <v>0.06</v>
      </c>
      <c r="Q42" s="371">
        <v>0.06</v>
      </c>
      <c r="R42" s="371">
        <v>0.06</v>
      </c>
      <c r="S42" s="371">
        <v>7.0000000000000007E-2</v>
      </c>
      <c r="T42" s="371">
        <v>0.06</v>
      </c>
      <c r="U42" s="371">
        <v>0.06</v>
      </c>
      <c r="V42" s="371">
        <v>0.06</v>
      </c>
      <c r="W42" s="371">
        <v>0.06</v>
      </c>
      <c r="X42" s="371">
        <v>0.05</v>
      </c>
      <c r="Y42" s="371">
        <v>0.05</v>
      </c>
      <c r="Z42" s="371">
        <v>0.05</v>
      </c>
      <c r="AA42" s="371">
        <v>0.05</v>
      </c>
      <c r="AB42" s="371">
        <v>0.05</v>
      </c>
      <c r="AC42" s="371">
        <v>0.05</v>
      </c>
      <c r="AD42" s="371">
        <v>0.05</v>
      </c>
      <c r="AE42" s="371">
        <v>0.05</v>
      </c>
      <c r="AF42" s="371">
        <v>0.04</v>
      </c>
      <c r="AG42" s="371">
        <v>0.04</v>
      </c>
      <c r="AH42" s="371">
        <v>0.04</v>
      </c>
      <c r="AI42" s="371">
        <v>0.03</v>
      </c>
      <c r="AJ42" s="415">
        <v>0.03</v>
      </c>
    </row>
    <row r="43" spans="1:36" ht="25.15" customHeight="1" x14ac:dyDescent="0.2">
      <c r="A43" s="201"/>
      <c r="B43" s="929"/>
      <c r="C43" s="437" t="s">
        <v>266</v>
      </c>
      <c r="D43" s="492" t="s">
        <v>267</v>
      </c>
      <c r="E43" s="480" t="s">
        <v>268</v>
      </c>
      <c r="F43" s="484" t="s">
        <v>254</v>
      </c>
      <c r="G43" s="491">
        <v>2</v>
      </c>
      <c r="H43" s="352">
        <v>0.21</v>
      </c>
      <c r="I43" s="362">
        <v>0.21</v>
      </c>
      <c r="J43" s="362">
        <v>0.21</v>
      </c>
      <c r="K43" s="362">
        <v>0.21</v>
      </c>
      <c r="L43" s="371">
        <v>0.21</v>
      </c>
      <c r="M43" s="371">
        <v>0.21</v>
      </c>
      <c r="N43" s="371">
        <v>0.19</v>
      </c>
      <c r="O43" s="371">
        <v>0.17</v>
      </c>
      <c r="P43" s="371">
        <v>0.16</v>
      </c>
      <c r="Q43" s="371">
        <v>0.15</v>
      </c>
      <c r="R43" s="371">
        <v>0.13</v>
      </c>
      <c r="S43" s="371">
        <v>0.12</v>
      </c>
      <c r="T43" s="371">
        <v>0.11</v>
      </c>
      <c r="U43" s="371">
        <v>0.1</v>
      </c>
      <c r="V43" s="371">
        <v>0.1</v>
      </c>
      <c r="W43" s="371">
        <v>0.1</v>
      </c>
      <c r="X43" s="371">
        <v>0.1</v>
      </c>
      <c r="Y43" s="371">
        <v>0.1</v>
      </c>
      <c r="Z43" s="371">
        <v>0.1</v>
      </c>
      <c r="AA43" s="371">
        <v>0.1</v>
      </c>
      <c r="AB43" s="371">
        <v>0.1</v>
      </c>
      <c r="AC43" s="371">
        <v>0.1</v>
      </c>
      <c r="AD43" s="371">
        <v>0.1</v>
      </c>
      <c r="AE43" s="371">
        <v>0.1</v>
      </c>
      <c r="AF43" s="371">
        <v>0.1</v>
      </c>
      <c r="AG43" s="371">
        <v>0.1</v>
      </c>
      <c r="AH43" s="371">
        <v>0.1</v>
      </c>
      <c r="AI43" s="371">
        <v>0.1</v>
      </c>
      <c r="AJ43" s="415">
        <v>0.1</v>
      </c>
    </row>
    <row r="44" spans="1:36" ht="25.15" customHeight="1" x14ac:dyDescent="0.2">
      <c r="A44" s="201"/>
      <c r="B44" s="929"/>
      <c r="C44" s="437" t="s">
        <v>269</v>
      </c>
      <c r="D44" s="483" t="s">
        <v>270</v>
      </c>
      <c r="E44" s="480" t="s">
        <v>271</v>
      </c>
      <c r="F44" s="484" t="s">
        <v>254</v>
      </c>
      <c r="G44" s="491">
        <v>2</v>
      </c>
      <c r="H44" s="352">
        <v>0</v>
      </c>
      <c r="I44" s="362">
        <v>0</v>
      </c>
      <c r="J44" s="362">
        <v>0</v>
      </c>
      <c r="K44" s="362">
        <v>0</v>
      </c>
      <c r="L44" s="371">
        <v>0</v>
      </c>
      <c r="M44" s="371">
        <v>0</v>
      </c>
      <c r="N44" s="371">
        <v>0</v>
      </c>
      <c r="O44" s="371">
        <v>0</v>
      </c>
      <c r="P44" s="371">
        <v>0</v>
      </c>
      <c r="Q44" s="371">
        <v>0</v>
      </c>
      <c r="R44" s="371">
        <v>0</v>
      </c>
      <c r="S44" s="371">
        <v>0</v>
      </c>
      <c r="T44" s="371">
        <v>0</v>
      </c>
      <c r="U44" s="371">
        <v>0</v>
      </c>
      <c r="V44" s="371">
        <v>0</v>
      </c>
      <c r="W44" s="371">
        <v>0</v>
      </c>
      <c r="X44" s="371">
        <v>0</v>
      </c>
      <c r="Y44" s="371">
        <v>0</v>
      </c>
      <c r="Z44" s="371">
        <v>0</v>
      </c>
      <c r="AA44" s="371">
        <v>0</v>
      </c>
      <c r="AB44" s="371">
        <v>0</v>
      </c>
      <c r="AC44" s="371">
        <v>0</v>
      </c>
      <c r="AD44" s="371">
        <v>0</v>
      </c>
      <c r="AE44" s="371">
        <v>0</v>
      </c>
      <c r="AF44" s="371">
        <v>0</v>
      </c>
      <c r="AG44" s="371">
        <v>0</v>
      </c>
      <c r="AH44" s="371">
        <v>0</v>
      </c>
      <c r="AI44" s="371">
        <v>0</v>
      </c>
      <c r="AJ44" s="415">
        <v>0</v>
      </c>
    </row>
    <row r="45" spans="1:36" ht="25.15" customHeight="1" x14ac:dyDescent="0.2">
      <c r="A45" s="201"/>
      <c r="B45" s="929"/>
      <c r="C45" s="437" t="s">
        <v>272</v>
      </c>
      <c r="D45" s="483" t="s">
        <v>273</v>
      </c>
      <c r="E45" s="480" t="s">
        <v>274</v>
      </c>
      <c r="F45" s="484" t="s">
        <v>254</v>
      </c>
      <c r="G45" s="491">
        <v>2</v>
      </c>
      <c r="H45" s="352">
        <v>0</v>
      </c>
      <c r="I45" s="362">
        <v>0</v>
      </c>
      <c r="J45" s="362">
        <v>0</v>
      </c>
      <c r="K45" s="362">
        <v>0</v>
      </c>
      <c r="L45" s="371">
        <v>0</v>
      </c>
      <c r="M45" s="371">
        <v>0</v>
      </c>
      <c r="N45" s="371">
        <v>0</v>
      </c>
      <c r="O45" s="371">
        <v>0</v>
      </c>
      <c r="P45" s="371">
        <v>0</v>
      </c>
      <c r="Q45" s="371">
        <v>0</v>
      </c>
      <c r="R45" s="371">
        <v>0</v>
      </c>
      <c r="S45" s="371">
        <v>0</v>
      </c>
      <c r="T45" s="371">
        <v>0</v>
      </c>
      <c r="U45" s="371">
        <v>0</v>
      </c>
      <c r="V45" s="371">
        <v>0</v>
      </c>
      <c r="W45" s="371">
        <v>0</v>
      </c>
      <c r="X45" s="371">
        <v>0</v>
      </c>
      <c r="Y45" s="371">
        <v>0</v>
      </c>
      <c r="Z45" s="371">
        <v>0</v>
      </c>
      <c r="AA45" s="371">
        <v>0</v>
      </c>
      <c r="AB45" s="371">
        <v>0</v>
      </c>
      <c r="AC45" s="371">
        <v>0</v>
      </c>
      <c r="AD45" s="371">
        <v>0</v>
      </c>
      <c r="AE45" s="371">
        <v>0</v>
      </c>
      <c r="AF45" s="371">
        <v>0</v>
      </c>
      <c r="AG45" s="371">
        <v>0</v>
      </c>
      <c r="AH45" s="371">
        <v>0</v>
      </c>
      <c r="AI45" s="371">
        <v>0</v>
      </c>
      <c r="AJ45" s="415">
        <v>0</v>
      </c>
    </row>
    <row r="46" spans="1:36" ht="25.15" customHeight="1" x14ac:dyDescent="0.2">
      <c r="A46" s="201"/>
      <c r="B46" s="929"/>
      <c r="C46" s="437" t="s">
        <v>275</v>
      </c>
      <c r="D46" s="483" t="s">
        <v>276</v>
      </c>
      <c r="E46" s="480" t="s">
        <v>277</v>
      </c>
      <c r="F46" s="484" t="s">
        <v>254</v>
      </c>
      <c r="G46" s="491">
        <v>2</v>
      </c>
      <c r="H46" s="352">
        <v>0</v>
      </c>
      <c r="I46" s="362">
        <v>0</v>
      </c>
      <c r="J46" s="362">
        <v>0</v>
      </c>
      <c r="K46" s="362">
        <v>0</v>
      </c>
      <c r="L46" s="371">
        <v>0</v>
      </c>
      <c r="M46" s="371">
        <v>0</v>
      </c>
      <c r="N46" s="371">
        <v>0</v>
      </c>
      <c r="O46" s="371">
        <v>0</v>
      </c>
      <c r="P46" s="371">
        <v>0</v>
      </c>
      <c r="Q46" s="371">
        <v>0</v>
      </c>
      <c r="R46" s="371">
        <v>0</v>
      </c>
      <c r="S46" s="371">
        <v>0</v>
      </c>
      <c r="T46" s="371">
        <v>0</v>
      </c>
      <c r="U46" s="371">
        <v>0</v>
      </c>
      <c r="V46" s="371">
        <v>0</v>
      </c>
      <c r="W46" s="371">
        <v>0</v>
      </c>
      <c r="X46" s="371">
        <v>0</v>
      </c>
      <c r="Y46" s="371">
        <v>0</v>
      </c>
      <c r="Z46" s="371">
        <v>0</v>
      </c>
      <c r="AA46" s="371">
        <v>0</v>
      </c>
      <c r="AB46" s="371">
        <v>0</v>
      </c>
      <c r="AC46" s="371">
        <v>0</v>
      </c>
      <c r="AD46" s="371">
        <v>0</v>
      </c>
      <c r="AE46" s="371">
        <v>0</v>
      </c>
      <c r="AF46" s="371">
        <v>0</v>
      </c>
      <c r="AG46" s="371">
        <v>0</v>
      </c>
      <c r="AH46" s="371">
        <v>0</v>
      </c>
      <c r="AI46" s="371">
        <v>0</v>
      </c>
      <c r="AJ46" s="415">
        <v>0</v>
      </c>
    </row>
    <row r="47" spans="1:36" ht="25.15" customHeight="1" x14ac:dyDescent="0.2">
      <c r="A47" s="201"/>
      <c r="B47" s="929"/>
      <c r="C47" s="437" t="s">
        <v>278</v>
      </c>
      <c r="D47" s="483" t="s">
        <v>279</v>
      </c>
      <c r="E47" s="480" t="s">
        <v>280</v>
      </c>
      <c r="F47" s="484" t="s">
        <v>254</v>
      </c>
      <c r="G47" s="491">
        <v>2</v>
      </c>
      <c r="H47" s="352">
        <v>0</v>
      </c>
      <c r="I47" s="362">
        <v>0</v>
      </c>
      <c r="J47" s="362">
        <v>0</v>
      </c>
      <c r="K47" s="362">
        <v>0</v>
      </c>
      <c r="L47" s="371">
        <v>0</v>
      </c>
      <c r="M47" s="371">
        <v>0</v>
      </c>
      <c r="N47" s="371">
        <v>0</v>
      </c>
      <c r="O47" s="371">
        <v>0</v>
      </c>
      <c r="P47" s="371">
        <v>0</v>
      </c>
      <c r="Q47" s="371">
        <v>0</v>
      </c>
      <c r="R47" s="371">
        <v>0</v>
      </c>
      <c r="S47" s="371">
        <v>0</v>
      </c>
      <c r="T47" s="371">
        <v>0</v>
      </c>
      <c r="U47" s="371">
        <v>0</v>
      </c>
      <c r="V47" s="371">
        <v>0</v>
      </c>
      <c r="W47" s="371">
        <v>0</v>
      </c>
      <c r="X47" s="371">
        <v>0</v>
      </c>
      <c r="Y47" s="371">
        <v>0</v>
      </c>
      <c r="Z47" s="371">
        <v>0</v>
      </c>
      <c r="AA47" s="371">
        <v>0</v>
      </c>
      <c r="AB47" s="371">
        <v>0</v>
      </c>
      <c r="AC47" s="371">
        <v>0</v>
      </c>
      <c r="AD47" s="371">
        <v>0</v>
      </c>
      <c r="AE47" s="371">
        <v>0</v>
      </c>
      <c r="AF47" s="371">
        <v>0</v>
      </c>
      <c r="AG47" s="371">
        <v>0</v>
      </c>
      <c r="AH47" s="371">
        <v>0</v>
      </c>
      <c r="AI47" s="371">
        <v>0</v>
      </c>
      <c r="AJ47" s="415">
        <v>0</v>
      </c>
    </row>
    <row r="48" spans="1:36" ht="25.15" customHeight="1" x14ac:dyDescent="0.2">
      <c r="A48" s="201"/>
      <c r="B48" s="929"/>
      <c r="C48" s="437" t="s">
        <v>281</v>
      </c>
      <c r="D48" s="483" t="s">
        <v>282</v>
      </c>
      <c r="E48" s="480" t="s">
        <v>259</v>
      </c>
      <c r="F48" s="484" t="s">
        <v>254</v>
      </c>
      <c r="G48" s="491">
        <v>2</v>
      </c>
      <c r="H48" s="352">
        <v>0.25</v>
      </c>
      <c r="I48" s="362">
        <v>0.25</v>
      </c>
      <c r="J48" s="362">
        <v>0.25</v>
      </c>
      <c r="K48" s="362">
        <v>0.25</v>
      </c>
      <c r="L48" s="371">
        <v>0.25</v>
      </c>
      <c r="M48" s="371">
        <v>0.25</v>
      </c>
      <c r="N48" s="371">
        <v>0.25</v>
      </c>
      <c r="O48" s="371">
        <v>0.25</v>
      </c>
      <c r="P48" s="371">
        <v>0.25</v>
      </c>
      <c r="Q48" s="371">
        <v>0.25</v>
      </c>
      <c r="R48" s="371">
        <v>0.25</v>
      </c>
      <c r="S48" s="371">
        <v>0.25</v>
      </c>
      <c r="T48" s="371">
        <v>0.25</v>
      </c>
      <c r="U48" s="371">
        <v>0.25</v>
      </c>
      <c r="V48" s="371">
        <v>0.25</v>
      </c>
      <c r="W48" s="371">
        <v>0.25</v>
      </c>
      <c r="X48" s="371">
        <v>0.25</v>
      </c>
      <c r="Y48" s="371">
        <v>0.25</v>
      </c>
      <c r="Z48" s="371">
        <v>0.25</v>
      </c>
      <c r="AA48" s="371">
        <v>0.25</v>
      </c>
      <c r="AB48" s="371">
        <v>0.25</v>
      </c>
      <c r="AC48" s="371">
        <v>0.25</v>
      </c>
      <c r="AD48" s="371">
        <v>0.25</v>
      </c>
      <c r="AE48" s="371">
        <v>0.25</v>
      </c>
      <c r="AF48" s="371">
        <v>0.25</v>
      </c>
      <c r="AG48" s="371">
        <v>0.25</v>
      </c>
      <c r="AH48" s="371">
        <v>0.25</v>
      </c>
      <c r="AI48" s="371">
        <v>0.25</v>
      </c>
      <c r="AJ48" s="415">
        <v>0.25</v>
      </c>
    </row>
    <row r="49" spans="1:36" ht="25.15" customHeight="1" x14ac:dyDescent="0.2">
      <c r="A49" s="201"/>
      <c r="B49" s="929"/>
      <c r="C49" s="437" t="s">
        <v>283</v>
      </c>
      <c r="D49" s="483" t="s">
        <v>284</v>
      </c>
      <c r="E49" s="480" t="s">
        <v>285</v>
      </c>
      <c r="F49" s="484" t="s">
        <v>254</v>
      </c>
      <c r="G49" s="491">
        <v>2</v>
      </c>
      <c r="H49" s="352">
        <v>6.63</v>
      </c>
      <c r="I49" s="362">
        <v>6.21</v>
      </c>
      <c r="J49" s="362">
        <v>6</v>
      </c>
      <c r="K49" s="362">
        <v>5.79</v>
      </c>
      <c r="L49" s="371">
        <v>5.58</v>
      </c>
      <c r="M49" s="371">
        <v>5.38</v>
      </c>
      <c r="N49" s="371">
        <v>5.19</v>
      </c>
      <c r="O49" s="371">
        <v>5.01</v>
      </c>
      <c r="P49" s="371">
        <v>4.8600000000000003</v>
      </c>
      <c r="Q49" s="371">
        <v>4.71</v>
      </c>
      <c r="R49" s="371">
        <v>4.58</v>
      </c>
      <c r="S49" s="371">
        <v>4.46</v>
      </c>
      <c r="T49" s="371">
        <v>4.34</v>
      </c>
      <c r="U49" s="371">
        <v>4.24</v>
      </c>
      <c r="V49" s="371">
        <v>4.1399999999999997</v>
      </c>
      <c r="W49" s="371">
        <v>4.05</v>
      </c>
      <c r="X49" s="371">
        <v>3.95</v>
      </c>
      <c r="Y49" s="371">
        <v>3.85</v>
      </c>
      <c r="Z49" s="371">
        <v>3.76</v>
      </c>
      <c r="AA49" s="371">
        <v>3.66</v>
      </c>
      <c r="AB49" s="371">
        <v>3.56</v>
      </c>
      <c r="AC49" s="371">
        <v>3.47</v>
      </c>
      <c r="AD49" s="371">
        <v>3.37</v>
      </c>
      <c r="AE49" s="371">
        <v>3.27</v>
      </c>
      <c r="AF49" s="371">
        <v>3.17</v>
      </c>
      <c r="AG49" s="371">
        <v>3.08</v>
      </c>
      <c r="AH49" s="371">
        <v>2.98</v>
      </c>
      <c r="AI49" s="371">
        <v>2.88</v>
      </c>
      <c r="AJ49" s="415">
        <v>2.79</v>
      </c>
    </row>
    <row r="50" spans="1:36" ht="25.15" customHeight="1" x14ac:dyDescent="0.2">
      <c r="A50" s="201"/>
      <c r="B50" s="929"/>
      <c r="C50" s="437" t="s">
        <v>286</v>
      </c>
      <c r="D50" s="483" t="s">
        <v>287</v>
      </c>
      <c r="E50" s="480" t="s">
        <v>259</v>
      </c>
      <c r="F50" s="484" t="s">
        <v>254</v>
      </c>
      <c r="G50" s="491">
        <v>2</v>
      </c>
      <c r="H50" s="352">
        <v>0.53</v>
      </c>
      <c r="I50" s="362">
        <v>0.53</v>
      </c>
      <c r="J50" s="362">
        <v>0.53</v>
      </c>
      <c r="K50" s="362">
        <v>0.53</v>
      </c>
      <c r="L50" s="371">
        <v>0.53</v>
      </c>
      <c r="M50" s="371">
        <v>0.53</v>
      </c>
      <c r="N50" s="371">
        <v>0.53</v>
      </c>
      <c r="O50" s="371">
        <v>0.53</v>
      </c>
      <c r="P50" s="371">
        <v>0.53</v>
      </c>
      <c r="Q50" s="371">
        <v>0.53</v>
      </c>
      <c r="R50" s="371">
        <v>0.53</v>
      </c>
      <c r="S50" s="371">
        <v>0.53</v>
      </c>
      <c r="T50" s="371">
        <v>0.53</v>
      </c>
      <c r="U50" s="371">
        <v>0.53</v>
      </c>
      <c r="V50" s="371">
        <v>0.53</v>
      </c>
      <c r="W50" s="371">
        <v>0.53</v>
      </c>
      <c r="X50" s="371">
        <v>0.53</v>
      </c>
      <c r="Y50" s="371">
        <v>0.53</v>
      </c>
      <c r="Z50" s="371">
        <v>0.53</v>
      </c>
      <c r="AA50" s="371">
        <v>0.53</v>
      </c>
      <c r="AB50" s="371">
        <v>0.53</v>
      </c>
      <c r="AC50" s="371">
        <v>0.53</v>
      </c>
      <c r="AD50" s="371">
        <v>0.53</v>
      </c>
      <c r="AE50" s="371">
        <v>0.53</v>
      </c>
      <c r="AF50" s="371">
        <v>0.53</v>
      </c>
      <c r="AG50" s="371">
        <v>0.53</v>
      </c>
      <c r="AH50" s="371">
        <v>0.53</v>
      </c>
      <c r="AI50" s="371">
        <v>0.53</v>
      </c>
      <c r="AJ50" s="415">
        <v>0.53</v>
      </c>
    </row>
    <row r="51" spans="1:36" ht="25.15" customHeight="1" thickBot="1" x14ac:dyDescent="0.25">
      <c r="A51" s="201"/>
      <c r="B51" s="930"/>
      <c r="C51" s="493" t="s">
        <v>288</v>
      </c>
      <c r="D51" s="494" t="s">
        <v>289</v>
      </c>
      <c r="E51" s="495" t="s">
        <v>290</v>
      </c>
      <c r="F51" s="496" t="s">
        <v>254</v>
      </c>
      <c r="G51" s="496">
        <v>2</v>
      </c>
      <c r="H51" s="805">
        <f>SUM(H38+H39+H40+H41+H48+H49+H50)</f>
        <v>14.929999999999998</v>
      </c>
      <c r="I51" s="828">
        <f t="shared" ref="I51:AJ51" si="10">SUM(I38+I39+I40+I41+I48+I49+I50)</f>
        <v>15.110000000000001</v>
      </c>
      <c r="J51" s="286">
        <f t="shared" si="10"/>
        <v>15.19</v>
      </c>
      <c r="K51" s="829">
        <f t="shared" si="10"/>
        <v>15.28</v>
      </c>
      <c r="L51" s="291">
        <f t="shared" si="10"/>
        <v>15.35</v>
      </c>
      <c r="M51" s="489">
        <f t="shared" si="10"/>
        <v>15.42</v>
      </c>
      <c r="N51" s="489">
        <f t="shared" si="10"/>
        <v>15.479999999999999</v>
      </c>
      <c r="O51" s="489">
        <f t="shared" si="10"/>
        <v>15.53</v>
      </c>
      <c r="P51" s="489">
        <f t="shared" si="10"/>
        <v>15.6</v>
      </c>
      <c r="Q51" s="489">
        <f t="shared" si="10"/>
        <v>15.660000000000002</v>
      </c>
      <c r="R51" s="489">
        <f t="shared" si="10"/>
        <v>15.72</v>
      </c>
      <c r="S51" s="489">
        <f t="shared" si="10"/>
        <v>15.770000000000001</v>
      </c>
      <c r="T51" s="489">
        <f t="shared" si="10"/>
        <v>15.82</v>
      </c>
      <c r="U51" s="489">
        <f t="shared" si="10"/>
        <v>15.88</v>
      </c>
      <c r="V51" s="489">
        <f t="shared" si="10"/>
        <v>15.94</v>
      </c>
      <c r="W51" s="489">
        <f t="shared" si="10"/>
        <v>16.010000000000002</v>
      </c>
      <c r="X51" s="489">
        <f t="shared" si="10"/>
        <v>16.050000000000004</v>
      </c>
      <c r="Y51" s="489">
        <f t="shared" si="10"/>
        <v>16.100000000000001</v>
      </c>
      <c r="Z51" s="489">
        <f t="shared" si="10"/>
        <v>16.160000000000004</v>
      </c>
      <c r="AA51" s="489">
        <f t="shared" si="10"/>
        <v>16.200000000000003</v>
      </c>
      <c r="AB51" s="489">
        <f t="shared" si="10"/>
        <v>16.240000000000006</v>
      </c>
      <c r="AC51" s="489">
        <f t="shared" si="10"/>
        <v>16.300000000000004</v>
      </c>
      <c r="AD51" s="489">
        <f t="shared" si="10"/>
        <v>16.350000000000005</v>
      </c>
      <c r="AE51" s="489">
        <f t="shared" si="10"/>
        <v>16.400000000000006</v>
      </c>
      <c r="AF51" s="489">
        <f t="shared" si="10"/>
        <v>16.440000000000005</v>
      </c>
      <c r="AG51" s="489">
        <f t="shared" si="10"/>
        <v>16.480000000000004</v>
      </c>
      <c r="AH51" s="489">
        <f t="shared" si="10"/>
        <v>16.510000000000009</v>
      </c>
      <c r="AI51" s="489">
        <f t="shared" si="10"/>
        <v>16.540000000000006</v>
      </c>
      <c r="AJ51" s="815">
        <f t="shared" si="10"/>
        <v>16.580000000000009</v>
      </c>
    </row>
    <row r="52" spans="1:36" ht="25.15" customHeight="1" x14ac:dyDescent="0.2">
      <c r="A52" s="201"/>
      <c r="B52" s="931" t="s">
        <v>291</v>
      </c>
      <c r="C52" s="426" t="s">
        <v>292</v>
      </c>
      <c r="D52" s="497" t="s">
        <v>293</v>
      </c>
      <c r="E52" s="480" t="s">
        <v>285</v>
      </c>
      <c r="F52" s="481" t="s">
        <v>254</v>
      </c>
      <c r="G52" s="481">
        <v>2</v>
      </c>
      <c r="H52" s="404">
        <v>0.54</v>
      </c>
      <c r="I52" s="449">
        <v>0.54</v>
      </c>
      <c r="J52" s="449">
        <v>0.54</v>
      </c>
      <c r="K52" s="449">
        <v>0.55000000000000004</v>
      </c>
      <c r="L52" s="482">
        <v>0.55000000000000004</v>
      </c>
      <c r="M52" s="482">
        <v>0.55000000000000004</v>
      </c>
      <c r="N52" s="482">
        <v>0.56000000000000005</v>
      </c>
      <c r="O52" s="482">
        <v>0.56999999999999995</v>
      </c>
      <c r="P52" s="482">
        <v>0.56999999999999995</v>
      </c>
      <c r="Q52" s="482">
        <v>0.57999999999999996</v>
      </c>
      <c r="R52" s="482">
        <v>0.59</v>
      </c>
      <c r="S52" s="482">
        <v>0.59</v>
      </c>
      <c r="T52" s="482">
        <v>0.6</v>
      </c>
      <c r="U52" s="482">
        <v>0.61</v>
      </c>
      <c r="V52" s="482">
        <v>0.62</v>
      </c>
      <c r="W52" s="482">
        <v>0.63</v>
      </c>
      <c r="X52" s="482">
        <v>0.64</v>
      </c>
      <c r="Y52" s="482">
        <v>0.64</v>
      </c>
      <c r="Z52" s="482">
        <v>0.65</v>
      </c>
      <c r="AA52" s="482">
        <v>0.66</v>
      </c>
      <c r="AB52" s="482">
        <v>0.66</v>
      </c>
      <c r="AC52" s="482">
        <v>0.67</v>
      </c>
      <c r="AD52" s="482">
        <v>0.67</v>
      </c>
      <c r="AE52" s="482">
        <v>0.67</v>
      </c>
      <c r="AF52" s="482">
        <v>0.67</v>
      </c>
      <c r="AG52" s="482">
        <v>0.67</v>
      </c>
      <c r="AH52" s="482">
        <v>0.67</v>
      </c>
      <c r="AI52" s="482">
        <v>0.67</v>
      </c>
      <c r="AJ52" s="477">
        <v>0.68</v>
      </c>
    </row>
    <row r="53" spans="1:36" ht="25.15" customHeight="1" x14ac:dyDescent="0.2">
      <c r="A53" s="201"/>
      <c r="B53" s="929"/>
      <c r="C53" s="437" t="s">
        <v>294</v>
      </c>
      <c r="D53" s="498" t="s">
        <v>295</v>
      </c>
      <c r="E53" s="480" t="s">
        <v>285</v>
      </c>
      <c r="F53" s="484" t="s">
        <v>254</v>
      </c>
      <c r="G53" s="484">
        <v>2</v>
      </c>
      <c r="H53" s="355">
        <v>0.37</v>
      </c>
      <c r="I53" s="362">
        <v>0.37</v>
      </c>
      <c r="J53" s="362">
        <v>0.36</v>
      </c>
      <c r="K53" s="362">
        <v>0.36</v>
      </c>
      <c r="L53" s="371">
        <v>0.36</v>
      </c>
      <c r="M53" s="371">
        <v>0.36</v>
      </c>
      <c r="N53" s="371">
        <v>0.36</v>
      </c>
      <c r="O53" s="371">
        <v>0.36</v>
      </c>
      <c r="P53" s="371">
        <v>0.36</v>
      </c>
      <c r="Q53" s="371">
        <v>0.36</v>
      </c>
      <c r="R53" s="371">
        <v>0.36</v>
      </c>
      <c r="S53" s="371">
        <v>0.36</v>
      </c>
      <c r="T53" s="371">
        <v>0.35</v>
      </c>
      <c r="U53" s="371">
        <v>0.35</v>
      </c>
      <c r="V53" s="371">
        <v>0.35</v>
      </c>
      <c r="W53" s="371">
        <v>0.35</v>
      </c>
      <c r="X53" s="371">
        <v>0.35</v>
      </c>
      <c r="Y53" s="371">
        <v>0.35</v>
      </c>
      <c r="Z53" s="371">
        <v>0.35</v>
      </c>
      <c r="AA53" s="371">
        <v>0.35</v>
      </c>
      <c r="AB53" s="371">
        <v>0.34</v>
      </c>
      <c r="AC53" s="371">
        <v>0.34</v>
      </c>
      <c r="AD53" s="371">
        <v>0.34</v>
      </c>
      <c r="AE53" s="371">
        <v>0.34</v>
      </c>
      <c r="AF53" s="371">
        <v>0.34</v>
      </c>
      <c r="AG53" s="371">
        <v>0.34</v>
      </c>
      <c r="AH53" s="371">
        <v>0.34</v>
      </c>
      <c r="AI53" s="371">
        <v>0.34</v>
      </c>
      <c r="AJ53" s="415">
        <v>0.33</v>
      </c>
    </row>
    <row r="54" spans="1:36" ht="25.15" customHeight="1" x14ac:dyDescent="0.2">
      <c r="A54" s="172"/>
      <c r="B54" s="929"/>
      <c r="C54" s="437" t="s">
        <v>296</v>
      </c>
      <c r="D54" s="498" t="s">
        <v>297</v>
      </c>
      <c r="E54" s="480" t="s">
        <v>285</v>
      </c>
      <c r="F54" s="484" t="s">
        <v>254</v>
      </c>
      <c r="G54" s="484">
        <v>2</v>
      </c>
      <c r="H54" s="352">
        <v>11.37</v>
      </c>
      <c r="I54" s="362">
        <v>12.29</v>
      </c>
      <c r="J54" s="362">
        <v>12.76</v>
      </c>
      <c r="K54" s="362">
        <v>13.24</v>
      </c>
      <c r="L54" s="371">
        <v>13.71</v>
      </c>
      <c r="M54" s="371">
        <v>14.17</v>
      </c>
      <c r="N54" s="371">
        <v>14.64</v>
      </c>
      <c r="O54" s="371">
        <v>15.08</v>
      </c>
      <c r="P54" s="371">
        <v>15.49</v>
      </c>
      <c r="Q54" s="371">
        <v>15.86</v>
      </c>
      <c r="R54" s="371">
        <v>16.2</v>
      </c>
      <c r="S54" s="371">
        <v>16.53</v>
      </c>
      <c r="T54" s="371">
        <v>16.829999999999998</v>
      </c>
      <c r="U54" s="371">
        <v>17.11</v>
      </c>
      <c r="V54" s="371">
        <v>17.37</v>
      </c>
      <c r="W54" s="371">
        <v>17.62</v>
      </c>
      <c r="X54" s="371">
        <v>17.88</v>
      </c>
      <c r="Y54" s="371">
        <v>18.149999999999999</v>
      </c>
      <c r="Z54" s="371">
        <v>18.420000000000002</v>
      </c>
      <c r="AA54" s="371">
        <v>18.690000000000001</v>
      </c>
      <c r="AB54" s="371">
        <v>18.96</v>
      </c>
      <c r="AC54" s="371">
        <v>19.23</v>
      </c>
      <c r="AD54" s="371">
        <v>19.510000000000002</v>
      </c>
      <c r="AE54" s="371">
        <v>19.79</v>
      </c>
      <c r="AF54" s="371">
        <v>20.059999999999999</v>
      </c>
      <c r="AG54" s="371">
        <v>20.34</v>
      </c>
      <c r="AH54" s="371">
        <v>20.61</v>
      </c>
      <c r="AI54" s="371">
        <v>20.88</v>
      </c>
      <c r="AJ54" s="415">
        <v>21.14</v>
      </c>
    </row>
    <row r="55" spans="1:36" ht="25.15" customHeight="1" x14ac:dyDescent="0.2">
      <c r="A55" s="172"/>
      <c r="B55" s="929"/>
      <c r="C55" s="437" t="s">
        <v>298</v>
      </c>
      <c r="D55" s="483" t="s">
        <v>299</v>
      </c>
      <c r="E55" s="480" t="s">
        <v>285</v>
      </c>
      <c r="F55" s="484" t="s">
        <v>254</v>
      </c>
      <c r="G55" s="484">
        <v>2</v>
      </c>
      <c r="H55" s="355">
        <v>14.92</v>
      </c>
      <c r="I55" s="362">
        <v>14.25</v>
      </c>
      <c r="J55" s="362">
        <v>13.9</v>
      </c>
      <c r="K55" s="362">
        <v>13.55</v>
      </c>
      <c r="L55" s="371">
        <v>13.18</v>
      </c>
      <c r="M55" s="371">
        <v>12.8</v>
      </c>
      <c r="N55" s="371">
        <v>12.42</v>
      </c>
      <c r="O55" s="371">
        <v>12.07</v>
      </c>
      <c r="P55" s="371">
        <v>11.75</v>
      </c>
      <c r="Q55" s="371">
        <v>11.45</v>
      </c>
      <c r="R55" s="371">
        <v>11.17</v>
      </c>
      <c r="S55" s="371">
        <v>10.92</v>
      </c>
      <c r="T55" s="371">
        <v>10.69</v>
      </c>
      <c r="U55" s="371">
        <v>10.47</v>
      </c>
      <c r="V55" s="371">
        <v>10.27</v>
      </c>
      <c r="W55" s="371">
        <v>10.08</v>
      </c>
      <c r="X55" s="371">
        <v>9.89</v>
      </c>
      <c r="Y55" s="371">
        <v>9.6999999999999993</v>
      </c>
      <c r="Z55" s="371">
        <v>9.51</v>
      </c>
      <c r="AA55" s="371">
        <v>9.31</v>
      </c>
      <c r="AB55" s="371">
        <v>9.11</v>
      </c>
      <c r="AC55" s="371">
        <v>8.91</v>
      </c>
      <c r="AD55" s="371">
        <v>8.7100000000000009</v>
      </c>
      <c r="AE55" s="371">
        <v>8.51</v>
      </c>
      <c r="AF55" s="371">
        <v>8.3000000000000007</v>
      </c>
      <c r="AG55" s="371">
        <v>8.09</v>
      </c>
      <c r="AH55" s="371">
        <v>7.88</v>
      </c>
      <c r="AI55" s="371">
        <v>7.67</v>
      </c>
      <c r="AJ55" s="415">
        <v>7.45</v>
      </c>
    </row>
    <row r="56" spans="1:36" ht="25.15" customHeight="1" thickBot="1" x14ac:dyDescent="0.25">
      <c r="A56" s="172"/>
      <c r="B56" s="929"/>
      <c r="C56" s="499" t="s">
        <v>300</v>
      </c>
      <c r="D56" s="500" t="s">
        <v>301</v>
      </c>
      <c r="E56" s="501" t="s">
        <v>302</v>
      </c>
      <c r="F56" s="502" t="s">
        <v>254</v>
      </c>
      <c r="G56" s="502">
        <v>2</v>
      </c>
      <c r="H56" s="809">
        <f>SUM(H52:H55)</f>
        <v>27.2</v>
      </c>
      <c r="I56" s="828">
        <f t="shared" ref="I56:AJ56" si="11">SUM(I52:I55)</f>
        <v>27.45</v>
      </c>
      <c r="J56" s="286">
        <f t="shared" si="11"/>
        <v>27.560000000000002</v>
      </c>
      <c r="K56" s="829">
        <f t="shared" si="11"/>
        <v>27.700000000000003</v>
      </c>
      <c r="L56" s="810">
        <f>SUM(L52:L55)</f>
        <v>27.8</v>
      </c>
      <c r="M56" s="503">
        <f>SUM(M52:M55)</f>
        <v>27.880000000000003</v>
      </c>
      <c r="N56" s="503">
        <f t="shared" si="11"/>
        <v>27.98</v>
      </c>
      <c r="O56" s="503">
        <f t="shared" si="11"/>
        <v>28.080000000000002</v>
      </c>
      <c r="P56" s="503">
        <f t="shared" si="11"/>
        <v>28.17</v>
      </c>
      <c r="Q56" s="503">
        <f t="shared" si="11"/>
        <v>28.25</v>
      </c>
      <c r="R56" s="503">
        <f t="shared" si="11"/>
        <v>28.32</v>
      </c>
      <c r="S56" s="503">
        <f t="shared" si="11"/>
        <v>28.4</v>
      </c>
      <c r="T56" s="503">
        <f t="shared" si="11"/>
        <v>28.47</v>
      </c>
      <c r="U56" s="503">
        <f t="shared" si="11"/>
        <v>28.54</v>
      </c>
      <c r="V56" s="503">
        <f t="shared" si="11"/>
        <v>28.61</v>
      </c>
      <c r="W56" s="503">
        <f t="shared" si="11"/>
        <v>28.68</v>
      </c>
      <c r="X56" s="503">
        <f t="shared" si="11"/>
        <v>28.759999999999998</v>
      </c>
      <c r="Y56" s="503">
        <f t="shared" si="11"/>
        <v>28.839999999999996</v>
      </c>
      <c r="Z56" s="503">
        <f t="shared" si="11"/>
        <v>28.93</v>
      </c>
      <c r="AA56" s="503">
        <f t="shared" si="11"/>
        <v>29.010000000000005</v>
      </c>
      <c r="AB56" s="503">
        <f t="shared" si="11"/>
        <v>29.07</v>
      </c>
      <c r="AC56" s="503">
        <f t="shared" si="11"/>
        <v>29.150000000000002</v>
      </c>
      <c r="AD56" s="503">
        <f t="shared" si="11"/>
        <v>29.230000000000004</v>
      </c>
      <c r="AE56" s="503">
        <f t="shared" si="11"/>
        <v>29.310000000000002</v>
      </c>
      <c r="AF56" s="503">
        <f t="shared" si="11"/>
        <v>29.37</v>
      </c>
      <c r="AG56" s="503">
        <f t="shared" si="11"/>
        <v>29.44</v>
      </c>
      <c r="AH56" s="503">
        <f t="shared" si="11"/>
        <v>29.5</v>
      </c>
      <c r="AI56" s="503">
        <f t="shared" si="11"/>
        <v>29.560000000000002</v>
      </c>
      <c r="AJ56" s="504">
        <f t="shared" si="11"/>
        <v>29.6</v>
      </c>
    </row>
    <row r="57" spans="1:36" ht="25.15" customHeight="1" x14ac:dyDescent="0.2">
      <c r="A57" s="172"/>
      <c r="B57" s="918" t="s">
        <v>303</v>
      </c>
      <c r="C57" s="505" t="s">
        <v>304</v>
      </c>
      <c r="D57" s="506" t="s">
        <v>305</v>
      </c>
      <c r="E57" s="507" t="s">
        <v>306</v>
      </c>
      <c r="F57" s="508" t="s">
        <v>307</v>
      </c>
      <c r="G57" s="509">
        <v>1</v>
      </c>
      <c r="H57" s="510">
        <f>ROUND(H54/H41,1)</f>
        <v>2</v>
      </c>
      <c r="I57" s="543">
        <f>ROUND(I54/I41,1)</f>
        <v>2</v>
      </c>
      <c r="J57" s="543">
        <f t="shared" ref="J57:K57" si="12">ROUND(J54/J41,1)</f>
        <v>2</v>
      </c>
      <c r="K57" s="543">
        <f t="shared" si="12"/>
        <v>1.9</v>
      </c>
      <c r="L57" s="511">
        <f>ROUND(L54/L41,2)</f>
        <v>1.93</v>
      </c>
      <c r="M57" s="511">
        <f t="shared" ref="M57:AJ57" si="13">ROUND(M54/M41,2)</f>
        <v>1.92</v>
      </c>
      <c r="N57" s="511">
        <f t="shared" si="13"/>
        <v>1.91</v>
      </c>
      <c r="O57" s="511">
        <f t="shared" si="13"/>
        <v>1.91</v>
      </c>
      <c r="P57" s="511">
        <f t="shared" si="13"/>
        <v>1.91</v>
      </c>
      <c r="Q57" s="511">
        <f t="shared" si="13"/>
        <v>1.91</v>
      </c>
      <c r="R57" s="511">
        <f t="shared" si="13"/>
        <v>1.91</v>
      </c>
      <c r="S57" s="511">
        <f t="shared" si="13"/>
        <v>1.9</v>
      </c>
      <c r="T57" s="511">
        <f t="shared" si="13"/>
        <v>1.9</v>
      </c>
      <c r="U57" s="511">
        <f t="shared" si="13"/>
        <v>1.9</v>
      </c>
      <c r="V57" s="511">
        <f t="shared" si="13"/>
        <v>1.89</v>
      </c>
      <c r="W57" s="511">
        <f t="shared" si="13"/>
        <v>1.89</v>
      </c>
      <c r="X57" s="511">
        <f t="shared" si="13"/>
        <v>1.88</v>
      </c>
      <c r="Y57" s="511">
        <f t="shared" si="13"/>
        <v>1.88</v>
      </c>
      <c r="Z57" s="511">
        <f t="shared" si="13"/>
        <v>1.88</v>
      </c>
      <c r="AA57" s="511">
        <f t="shared" si="13"/>
        <v>1.88</v>
      </c>
      <c r="AB57" s="511">
        <f t="shared" si="13"/>
        <v>1.88</v>
      </c>
      <c r="AC57" s="511">
        <f t="shared" si="13"/>
        <v>1.88</v>
      </c>
      <c r="AD57" s="511">
        <f t="shared" si="13"/>
        <v>1.88</v>
      </c>
      <c r="AE57" s="511">
        <f t="shared" si="13"/>
        <v>1.88</v>
      </c>
      <c r="AF57" s="511">
        <f t="shared" si="13"/>
        <v>1.88</v>
      </c>
      <c r="AG57" s="511">
        <f t="shared" si="13"/>
        <v>1.88</v>
      </c>
      <c r="AH57" s="511">
        <f t="shared" si="13"/>
        <v>1.88</v>
      </c>
      <c r="AI57" s="511">
        <f t="shared" si="13"/>
        <v>1.88</v>
      </c>
      <c r="AJ57" s="511">
        <f t="shared" si="13"/>
        <v>1.88</v>
      </c>
    </row>
    <row r="58" spans="1:36" ht="25.15" customHeight="1" thickBot="1" x14ac:dyDescent="0.25">
      <c r="A58" s="172"/>
      <c r="B58" s="919"/>
      <c r="C58" s="512" t="s">
        <v>308</v>
      </c>
      <c r="D58" s="513" t="s">
        <v>309</v>
      </c>
      <c r="E58" s="495" t="s">
        <v>310</v>
      </c>
      <c r="F58" s="514" t="s">
        <v>307</v>
      </c>
      <c r="G58" s="515">
        <v>1</v>
      </c>
      <c r="H58" s="835">
        <f>ROUND(H55/H49,1)</f>
        <v>2.2999999999999998</v>
      </c>
      <c r="I58" s="807">
        <f>ROUND(I55/I49,1)</f>
        <v>2.2999999999999998</v>
      </c>
      <c r="J58" s="807">
        <f t="shared" ref="J58:K58" si="14">ROUND(J55/J49,1)</f>
        <v>2.2999999999999998</v>
      </c>
      <c r="K58" s="807">
        <f t="shared" si="14"/>
        <v>2.2999999999999998</v>
      </c>
      <c r="L58" s="836">
        <f>ROUND(L55/L49,1)</f>
        <v>2.4</v>
      </c>
      <c r="M58" s="836">
        <f t="shared" ref="M58:AJ58" si="15">ROUND(M55/M49,1)</f>
        <v>2.4</v>
      </c>
      <c r="N58" s="836">
        <f t="shared" si="15"/>
        <v>2.4</v>
      </c>
      <c r="O58" s="836">
        <f t="shared" si="15"/>
        <v>2.4</v>
      </c>
      <c r="P58" s="836">
        <f t="shared" si="15"/>
        <v>2.4</v>
      </c>
      <c r="Q58" s="836">
        <f t="shared" si="15"/>
        <v>2.4</v>
      </c>
      <c r="R58" s="836">
        <f t="shared" si="15"/>
        <v>2.4</v>
      </c>
      <c r="S58" s="836">
        <f t="shared" si="15"/>
        <v>2.4</v>
      </c>
      <c r="T58" s="836">
        <f t="shared" si="15"/>
        <v>2.5</v>
      </c>
      <c r="U58" s="836">
        <f t="shared" si="15"/>
        <v>2.5</v>
      </c>
      <c r="V58" s="836">
        <f t="shared" si="15"/>
        <v>2.5</v>
      </c>
      <c r="W58" s="836">
        <f t="shared" si="15"/>
        <v>2.5</v>
      </c>
      <c r="X58" s="836">
        <f t="shared" si="15"/>
        <v>2.5</v>
      </c>
      <c r="Y58" s="836">
        <f t="shared" si="15"/>
        <v>2.5</v>
      </c>
      <c r="Z58" s="836">
        <f t="shared" si="15"/>
        <v>2.5</v>
      </c>
      <c r="AA58" s="836">
        <f t="shared" si="15"/>
        <v>2.5</v>
      </c>
      <c r="AB58" s="836">
        <f t="shared" si="15"/>
        <v>2.6</v>
      </c>
      <c r="AC58" s="836">
        <f t="shared" si="15"/>
        <v>2.6</v>
      </c>
      <c r="AD58" s="836">
        <f t="shared" si="15"/>
        <v>2.6</v>
      </c>
      <c r="AE58" s="836">
        <f t="shared" si="15"/>
        <v>2.6</v>
      </c>
      <c r="AF58" s="836">
        <f t="shared" si="15"/>
        <v>2.6</v>
      </c>
      <c r="AG58" s="836">
        <f t="shared" si="15"/>
        <v>2.6</v>
      </c>
      <c r="AH58" s="836">
        <f t="shared" si="15"/>
        <v>2.6</v>
      </c>
      <c r="AI58" s="836">
        <f t="shared" si="15"/>
        <v>2.7</v>
      </c>
      <c r="AJ58" s="836">
        <f t="shared" si="15"/>
        <v>2.7</v>
      </c>
    </row>
    <row r="59" spans="1:36" ht="25.15" customHeight="1" x14ac:dyDescent="0.2">
      <c r="A59" s="172"/>
      <c r="B59" s="920" t="s">
        <v>311</v>
      </c>
      <c r="C59" s="485" t="s">
        <v>312</v>
      </c>
      <c r="D59" s="486" t="s">
        <v>313</v>
      </c>
      <c r="E59" s="516" t="s">
        <v>314</v>
      </c>
      <c r="F59" s="517" t="s">
        <v>190</v>
      </c>
      <c r="G59" s="517">
        <v>0</v>
      </c>
      <c r="H59" s="518">
        <f>(H41/(H41+H49))</f>
        <v>0.46053702196908058</v>
      </c>
      <c r="I59" s="837">
        <f>(I41/(I41+I49))</f>
        <v>0.50120481927710847</v>
      </c>
      <c r="J59" s="837">
        <f t="shared" ref="J59:K59" si="16">(J41/(J41+J49))</f>
        <v>0.52114924181963285</v>
      </c>
      <c r="K59" s="837">
        <f t="shared" si="16"/>
        <v>0.54120443740095081</v>
      </c>
      <c r="L59" s="519">
        <f>(L41/(L41+L49))</f>
        <v>0.56062992125984257</v>
      </c>
      <c r="M59" s="519">
        <f t="shared" ref="M59:AJ59" si="17">(M41/(M41+M49))</f>
        <v>0.57870007830853565</v>
      </c>
      <c r="N59" s="519">
        <f t="shared" si="17"/>
        <v>0.59579439252336452</v>
      </c>
      <c r="O59" s="519">
        <f t="shared" si="17"/>
        <v>0.6113266097750194</v>
      </c>
      <c r="P59" s="519">
        <f t="shared" si="17"/>
        <v>0.62500000000000011</v>
      </c>
      <c r="Q59" s="519">
        <f t="shared" si="17"/>
        <v>0.63824884792626735</v>
      </c>
      <c r="R59" s="519">
        <f t="shared" si="17"/>
        <v>0.64984709480122327</v>
      </c>
      <c r="S59" s="519">
        <f t="shared" si="17"/>
        <v>0.66083650190114063</v>
      </c>
      <c r="T59" s="519">
        <f t="shared" si="17"/>
        <v>0.67121212121212126</v>
      </c>
      <c r="U59" s="519">
        <f t="shared" si="17"/>
        <v>0.68024132730015086</v>
      </c>
      <c r="V59" s="519">
        <f t="shared" si="17"/>
        <v>0.68918918918918926</v>
      </c>
      <c r="W59" s="519">
        <f t="shared" si="17"/>
        <v>0.69753547423450346</v>
      </c>
      <c r="X59" s="519">
        <f t="shared" si="17"/>
        <v>0.70610119047619058</v>
      </c>
      <c r="Y59" s="519">
        <f t="shared" si="17"/>
        <v>0.71460340993328397</v>
      </c>
      <c r="Z59" s="519">
        <f t="shared" si="17"/>
        <v>0.72250922509225102</v>
      </c>
      <c r="AA59" s="519">
        <f t="shared" si="17"/>
        <v>0.73088235294117654</v>
      </c>
      <c r="AB59" s="519">
        <f t="shared" si="17"/>
        <v>0.73919413919413923</v>
      </c>
      <c r="AC59" s="519">
        <f t="shared" si="17"/>
        <v>0.74690007293946026</v>
      </c>
      <c r="AD59" s="519">
        <f t="shared" si="17"/>
        <v>0.75508720930232565</v>
      </c>
      <c r="AE59" s="519">
        <f t="shared" si="17"/>
        <v>0.76321506154960184</v>
      </c>
      <c r="AF59" s="519">
        <f t="shared" si="17"/>
        <v>0.7711191335740073</v>
      </c>
      <c r="AG59" s="519">
        <f t="shared" si="17"/>
        <v>0.77841726618705043</v>
      </c>
      <c r="AH59" s="519">
        <f t="shared" si="17"/>
        <v>0.78622668579626975</v>
      </c>
      <c r="AI59" s="519">
        <f t="shared" si="17"/>
        <v>0.79384395132426644</v>
      </c>
      <c r="AJ59" s="519">
        <f t="shared" si="17"/>
        <v>0.80085653104925059</v>
      </c>
    </row>
    <row r="60" spans="1:36" ht="25.15" customHeight="1" thickBot="1" x14ac:dyDescent="0.25">
      <c r="A60" s="172"/>
      <c r="B60" s="921"/>
      <c r="C60" s="493" t="s">
        <v>315</v>
      </c>
      <c r="D60" s="520" t="s">
        <v>316</v>
      </c>
      <c r="E60" s="495" t="s">
        <v>317</v>
      </c>
      <c r="F60" s="515" t="s">
        <v>190</v>
      </c>
      <c r="G60" s="514">
        <v>0</v>
      </c>
      <c r="H60" s="811">
        <f>(H41/(H41+H48+H49+H50))</f>
        <v>0.43305279265493501</v>
      </c>
      <c r="I60" s="838">
        <f>(I41/(I41+I48+I49+I50))</f>
        <v>0.471655328798186</v>
      </c>
      <c r="J60" s="838">
        <f t="shared" ref="J60:K60" si="18">(J41/(J41+J48+J49+J50))</f>
        <v>0.49060856498873029</v>
      </c>
      <c r="K60" s="838">
        <f t="shared" si="18"/>
        <v>0.50970149253731345</v>
      </c>
      <c r="L60" s="812">
        <f>(L41/(L41+L48+L49+L50))</f>
        <v>0.52818991097922852</v>
      </c>
      <c r="M60" s="812">
        <f t="shared" ref="M60:AJ60" si="19">(M41/(M41+M48+M49+M50))</f>
        <v>0.5453874538745388</v>
      </c>
      <c r="N60" s="812">
        <f t="shared" si="19"/>
        <v>0.56167400881057272</v>
      </c>
      <c r="O60" s="812">
        <f t="shared" si="19"/>
        <v>0.57644476956839796</v>
      </c>
      <c r="P60" s="812">
        <f t="shared" si="19"/>
        <v>0.58951965065502188</v>
      </c>
      <c r="Q60" s="812">
        <f t="shared" si="19"/>
        <v>0.60217391304347834</v>
      </c>
      <c r="R60" s="812">
        <f t="shared" si="19"/>
        <v>0.61327561327561331</v>
      </c>
      <c r="S60" s="812">
        <f t="shared" si="19"/>
        <v>0.62383345297918169</v>
      </c>
      <c r="T60" s="812">
        <f t="shared" si="19"/>
        <v>0.63376251788268967</v>
      </c>
      <c r="U60" s="812">
        <f t="shared" si="19"/>
        <v>0.64245014245014254</v>
      </c>
      <c r="V60" s="812">
        <f t="shared" si="19"/>
        <v>0.65106382978723421</v>
      </c>
      <c r="W60" s="812">
        <f t="shared" si="19"/>
        <v>0.65913902611150332</v>
      </c>
      <c r="X60" s="812">
        <f t="shared" si="19"/>
        <v>0.66736990154711684</v>
      </c>
      <c r="Y60" s="812">
        <f t="shared" si="19"/>
        <v>0.67554309740714791</v>
      </c>
      <c r="Z60" s="812">
        <f t="shared" si="19"/>
        <v>0.68318213538032113</v>
      </c>
      <c r="AA60" s="812">
        <f t="shared" si="19"/>
        <v>0.69123783031988884</v>
      </c>
      <c r="AB60" s="812">
        <f t="shared" si="19"/>
        <v>0.6992376992376993</v>
      </c>
      <c r="AC60" s="812">
        <f t="shared" si="19"/>
        <v>0.70669427191166334</v>
      </c>
      <c r="AD60" s="812">
        <f t="shared" si="19"/>
        <v>0.71458046767537831</v>
      </c>
      <c r="AE60" s="812">
        <f t="shared" si="19"/>
        <v>0.72241261137765611</v>
      </c>
      <c r="AF60" s="812">
        <f t="shared" si="19"/>
        <v>0.73000683526999333</v>
      </c>
      <c r="AG60" s="812">
        <f t="shared" si="19"/>
        <v>0.73705722070844704</v>
      </c>
      <c r="AH60" s="812">
        <f t="shared" si="19"/>
        <v>0.74456521739130443</v>
      </c>
      <c r="AI60" s="812">
        <f t="shared" si="19"/>
        <v>0.75186440677966127</v>
      </c>
      <c r="AJ60" s="812">
        <f t="shared" si="19"/>
        <v>0.75862068965517249</v>
      </c>
    </row>
    <row r="61" spans="1:36" x14ac:dyDescent="0.2">
      <c r="A61" s="202"/>
      <c r="B61" s="203"/>
      <c r="C61" s="203"/>
      <c r="D61" s="204"/>
      <c r="E61" s="205"/>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row>
    <row r="62" spans="1:36" x14ac:dyDescent="0.2">
      <c r="A62" s="206"/>
      <c r="B62" s="207"/>
      <c r="C62" s="207"/>
      <c r="D62" s="140" t="str">
        <f>'TITLE PAGE'!B9</f>
        <v>Company:</v>
      </c>
      <c r="E62" s="141" t="str">
        <f>'TITLE PAGE'!D9</f>
        <v>Yorkshire Water</v>
      </c>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row>
    <row r="63" spans="1:36" x14ac:dyDescent="0.2">
      <c r="A63" s="202"/>
      <c r="B63" s="203"/>
      <c r="C63" s="203"/>
      <c r="D63" s="142" t="str">
        <f>'TITLE PAGE'!B10</f>
        <v>Resource Zone Name:</v>
      </c>
      <c r="E63" s="143" t="str">
        <f>'TITLE PAGE'!D10</f>
        <v>East SWZ</v>
      </c>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row>
    <row r="64" spans="1:36" x14ac:dyDescent="0.2">
      <c r="A64" s="202"/>
      <c r="B64" s="203"/>
      <c r="C64" s="203"/>
      <c r="D64" s="142" t="str">
        <f>'TITLE PAGE'!B11</f>
        <v>Resource Zone Number:</v>
      </c>
      <c r="E64" s="144">
        <f>'TITLE PAGE'!D11</f>
        <v>2</v>
      </c>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row>
    <row r="65" spans="1:36" x14ac:dyDescent="0.2">
      <c r="A65" s="202"/>
      <c r="B65" s="203"/>
      <c r="C65" s="203"/>
      <c r="D65" s="142" t="str">
        <f>'TITLE PAGE'!B12</f>
        <v xml:space="preserve">Planning Scenario Name:                                                                     </v>
      </c>
      <c r="E65" s="143" t="str">
        <f>'TITLE PAGE'!D12</f>
        <v>Dry Year Annual Average</v>
      </c>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row>
    <row r="66" spans="1:36" x14ac:dyDescent="0.2">
      <c r="A66" s="202"/>
      <c r="B66" s="203"/>
      <c r="C66" s="203"/>
      <c r="D66" s="145" t="str">
        <f>'TITLE PAGE'!B13</f>
        <v xml:space="preserve">Chosen Level of Service:  </v>
      </c>
      <c r="E66" s="176" t="str">
        <f>'TITLE PAGE'!D13</f>
        <v>TUBs no more than 1 in 25 years</v>
      </c>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row>
    <row r="67" spans="1:36" ht="18" x14ac:dyDescent="0.25">
      <c r="A67" s="202"/>
      <c r="B67" s="203"/>
      <c r="C67" s="203"/>
      <c r="D67" s="208"/>
      <c r="E67" s="205"/>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row>
  </sheetData>
  <mergeCells count="8">
    <mergeCell ref="B57:B58"/>
    <mergeCell ref="B59:B60"/>
    <mergeCell ref="I1:K1"/>
    <mergeCell ref="B3:B12"/>
    <mergeCell ref="B13:B29"/>
    <mergeCell ref="B30:B37"/>
    <mergeCell ref="B38:B51"/>
    <mergeCell ref="B52:B56"/>
  </mergeCells>
  <conditionalFormatting sqref="H58:AJ58">
    <cfRule type="cellIs" dxfId="10" priority="4" stopIfTrue="1" operator="equal">
      <formula>""</formula>
    </cfRule>
  </conditionalFormatting>
  <conditionalFormatting sqref="D58">
    <cfRule type="cellIs" dxfId="9" priority="3" stopIfTrue="1" operator="notEqual">
      <formula>"Unmeasured Household - Occupancy Rate"</formula>
    </cfRule>
  </conditionalFormatting>
  <conditionalFormatting sqref="F58">
    <cfRule type="cellIs" dxfId="8" priority="2" stopIfTrue="1" operator="notEqual">
      <formula>"h/prop"</formula>
    </cfRule>
  </conditionalFormatting>
  <conditionalFormatting sqref="E58">
    <cfRule type="cellIs" dxfId="7" priority="1" stopIfTrue="1" operator="notEqual">
      <formula>"52BL/46BL"</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1"/>
  <sheetViews>
    <sheetView topLeftCell="D1" zoomScale="80" zoomScaleNormal="80" workbookViewId="0">
      <selection activeCell="H3" sqref="H3"/>
    </sheetView>
  </sheetViews>
  <sheetFormatPr defaultColWidth="8.88671875" defaultRowHeight="15" x14ac:dyDescent="0.2"/>
  <cols>
    <col min="1" max="1" width="1.33203125" customWidth="1"/>
    <col min="2" max="2" width="7.88671875" customWidth="1"/>
    <col min="3" max="3" width="8.33203125" customWidth="1"/>
    <col min="4" max="4" width="35.88671875" customWidth="1"/>
    <col min="5" max="5" width="39.77734375" customWidth="1"/>
    <col min="6" max="7" width="9.33203125" customWidth="1"/>
    <col min="8" max="8" width="15.88671875" customWidth="1"/>
    <col min="9" max="36" width="11.44140625" customWidth="1"/>
    <col min="257" max="257" width="1.33203125" customWidth="1"/>
    <col min="258" max="258" width="7.88671875" customWidth="1"/>
    <col min="259" max="259" width="8.33203125" customWidth="1"/>
    <col min="260" max="260" width="54.33203125" customWidth="1"/>
    <col min="261" max="261" width="39.77734375" customWidth="1"/>
    <col min="262" max="263" width="9.33203125" customWidth="1"/>
    <col min="264" max="264" width="15.88671875" customWidth="1"/>
    <col min="265" max="292" width="11.44140625" customWidth="1"/>
    <col min="513" max="513" width="1.33203125" customWidth="1"/>
    <col min="514" max="514" width="7.88671875" customWidth="1"/>
    <col min="515" max="515" width="8.33203125" customWidth="1"/>
    <col min="516" max="516" width="54.33203125" customWidth="1"/>
    <col min="517" max="517" width="39.77734375" customWidth="1"/>
    <col min="518" max="519" width="9.33203125" customWidth="1"/>
    <col min="520" max="520" width="15.88671875" customWidth="1"/>
    <col min="521" max="548" width="11.44140625" customWidth="1"/>
    <col min="769" max="769" width="1.33203125" customWidth="1"/>
    <col min="770" max="770" width="7.88671875" customWidth="1"/>
    <col min="771" max="771" width="8.33203125" customWidth="1"/>
    <col min="772" max="772" width="54.33203125" customWidth="1"/>
    <col min="773" max="773" width="39.77734375" customWidth="1"/>
    <col min="774" max="775" width="9.33203125" customWidth="1"/>
    <col min="776" max="776" width="15.88671875" customWidth="1"/>
    <col min="777" max="804" width="11.44140625" customWidth="1"/>
    <col min="1025" max="1025" width="1.33203125" customWidth="1"/>
    <col min="1026" max="1026" width="7.88671875" customWidth="1"/>
    <col min="1027" max="1027" width="8.33203125" customWidth="1"/>
    <col min="1028" max="1028" width="54.33203125" customWidth="1"/>
    <col min="1029" max="1029" width="39.77734375" customWidth="1"/>
    <col min="1030" max="1031" width="9.33203125"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54.33203125" customWidth="1"/>
    <col min="1285" max="1285" width="39.77734375" customWidth="1"/>
    <col min="1286" max="1287" width="9.33203125"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54.33203125" customWidth="1"/>
    <col min="1541" max="1541" width="39.77734375" customWidth="1"/>
    <col min="1542" max="1543" width="9.33203125"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54.33203125" customWidth="1"/>
    <col min="1797" max="1797" width="39.77734375" customWidth="1"/>
    <col min="1798" max="1799" width="9.33203125"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54.33203125" customWidth="1"/>
    <col min="2053" max="2053" width="39.77734375" customWidth="1"/>
    <col min="2054" max="2055" width="9.33203125"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54.33203125" customWidth="1"/>
    <col min="2309" max="2309" width="39.77734375" customWidth="1"/>
    <col min="2310" max="2311" width="9.33203125"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54.33203125" customWidth="1"/>
    <col min="2565" max="2565" width="39.77734375" customWidth="1"/>
    <col min="2566" max="2567" width="9.33203125"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54.33203125" customWidth="1"/>
    <col min="2821" max="2821" width="39.77734375" customWidth="1"/>
    <col min="2822" max="2823" width="9.33203125"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54.33203125" customWidth="1"/>
    <col min="3077" max="3077" width="39.77734375" customWidth="1"/>
    <col min="3078" max="3079" width="9.33203125"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54.33203125" customWidth="1"/>
    <col min="3333" max="3333" width="39.77734375" customWidth="1"/>
    <col min="3334" max="3335" width="9.33203125"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54.33203125" customWidth="1"/>
    <col min="3589" max="3589" width="39.77734375" customWidth="1"/>
    <col min="3590" max="3591" width="9.33203125"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54.33203125" customWidth="1"/>
    <col min="3845" max="3845" width="39.77734375" customWidth="1"/>
    <col min="3846" max="3847" width="9.33203125"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54.33203125" customWidth="1"/>
    <col min="4101" max="4101" width="39.77734375" customWidth="1"/>
    <col min="4102" max="4103" width="9.33203125"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54.33203125" customWidth="1"/>
    <col min="4357" max="4357" width="39.77734375" customWidth="1"/>
    <col min="4358" max="4359" width="9.33203125"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54.33203125" customWidth="1"/>
    <col min="4613" max="4613" width="39.77734375" customWidth="1"/>
    <col min="4614" max="4615" width="9.33203125"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54.33203125" customWidth="1"/>
    <col min="4869" max="4869" width="39.77734375" customWidth="1"/>
    <col min="4870" max="4871" width="9.33203125"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54.33203125" customWidth="1"/>
    <col min="5125" max="5125" width="39.77734375" customWidth="1"/>
    <col min="5126" max="5127" width="9.33203125"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54.33203125" customWidth="1"/>
    <col min="5381" max="5381" width="39.77734375" customWidth="1"/>
    <col min="5382" max="5383" width="9.33203125"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54.33203125" customWidth="1"/>
    <col min="5637" max="5637" width="39.77734375" customWidth="1"/>
    <col min="5638" max="5639" width="9.33203125"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54.33203125" customWidth="1"/>
    <col min="5893" max="5893" width="39.77734375" customWidth="1"/>
    <col min="5894" max="5895" width="9.33203125"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54.33203125" customWidth="1"/>
    <col min="6149" max="6149" width="39.77734375" customWidth="1"/>
    <col min="6150" max="6151" width="9.33203125"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54.33203125" customWidth="1"/>
    <col min="6405" max="6405" width="39.77734375" customWidth="1"/>
    <col min="6406" max="6407" width="9.33203125"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54.33203125" customWidth="1"/>
    <col min="6661" max="6661" width="39.77734375" customWidth="1"/>
    <col min="6662" max="6663" width="9.33203125"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54.33203125" customWidth="1"/>
    <col min="6917" max="6917" width="39.77734375" customWidth="1"/>
    <col min="6918" max="6919" width="9.33203125"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54.33203125" customWidth="1"/>
    <col min="7173" max="7173" width="39.77734375" customWidth="1"/>
    <col min="7174" max="7175" width="9.33203125"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54.33203125" customWidth="1"/>
    <col min="7429" max="7429" width="39.77734375" customWidth="1"/>
    <col min="7430" max="7431" width="9.33203125"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54.33203125" customWidth="1"/>
    <col min="7685" max="7685" width="39.77734375" customWidth="1"/>
    <col min="7686" max="7687" width="9.33203125"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54.33203125" customWidth="1"/>
    <col min="7941" max="7941" width="39.77734375" customWidth="1"/>
    <col min="7942" max="7943" width="9.33203125"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54.33203125" customWidth="1"/>
    <col min="8197" max="8197" width="39.77734375" customWidth="1"/>
    <col min="8198" max="8199" width="9.33203125"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54.33203125" customWidth="1"/>
    <col min="8453" max="8453" width="39.77734375" customWidth="1"/>
    <col min="8454" max="8455" width="9.33203125"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54.33203125" customWidth="1"/>
    <col min="8709" max="8709" width="39.77734375" customWidth="1"/>
    <col min="8710" max="8711" width="9.33203125"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54.33203125" customWidth="1"/>
    <col min="8965" max="8965" width="39.77734375" customWidth="1"/>
    <col min="8966" max="8967" width="9.33203125"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54.33203125" customWidth="1"/>
    <col min="9221" max="9221" width="39.77734375" customWidth="1"/>
    <col min="9222" max="9223" width="9.33203125"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54.33203125" customWidth="1"/>
    <col min="9477" max="9477" width="39.77734375" customWidth="1"/>
    <col min="9478" max="9479" width="9.33203125"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54.33203125" customWidth="1"/>
    <col min="9733" max="9733" width="39.77734375" customWidth="1"/>
    <col min="9734" max="9735" width="9.33203125"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54.33203125" customWidth="1"/>
    <col min="9989" max="9989" width="39.77734375" customWidth="1"/>
    <col min="9990" max="9991" width="9.33203125"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54.33203125" customWidth="1"/>
    <col min="10245" max="10245" width="39.77734375" customWidth="1"/>
    <col min="10246" max="10247" width="9.33203125"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54.33203125" customWidth="1"/>
    <col min="10501" max="10501" width="39.77734375" customWidth="1"/>
    <col min="10502" max="10503" width="9.33203125"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54.33203125" customWidth="1"/>
    <col min="10757" max="10757" width="39.77734375" customWidth="1"/>
    <col min="10758" max="10759" width="9.33203125"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54.33203125" customWidth="1"/>
    <col min="11013" max="11013" width="39.77734375" customWidth="1"/>
    <col min="11014" max="11015" width="9.33203125"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54.33203125" customWidth="1"/>
    <col min="11269" max="11269" width="39.77734375" customWidth="1"/>
    <col min="11270" max="11271" width="9.33203125"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54.33203125" customWidth="1"/>
    <col min="11525" max="11525" width="39.77734375" customWidth="1"/>
    <col min="11526" max="11527" width="9.33203125"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54.33203125" customWidth="1"/>
    <col min="11781" max="11781" width="39.77734375" customWidth="1"/>
    <col min="11782" max="11783" width="9.33203125"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54.33203125" customWidth="1"/>
    <col min="12037" max="12037" width="39.77734375" customWidth="1"/>
    <col min="12038" max="12039" width="9.33203125"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54.33203125" customWidth="1"/>
    <col min="12293" max="12293" width="39.77734375" customWidth="1"/>
    <col min="12294" max="12295" width="9.33203125"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54.33203125" customWidth="1"/>
    <col min="12549" max="12549" width="39.77734375" customWidth="1"/>
    <col min="12550" max="12551" width="9.33203125"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54.33203125" customWidth="1"/>
    <col min="12805" max="12805" width="39.77734375" customWidth="1"/>
    <col min="12806" max="12807" width="9.33203125"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54.33203125" customWidth="1"/>
    <col min="13061" max="13061" width="39.77734375" customWidth="1"/>
    <col min="13062" max="13063" width="9.33203125"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54.33203125" customWidth="1"/>
    <col min="13317" max="13317" width="39.77734375" customWidth="1"/>
    <col min="13318" max="13319" width="9.33203125"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54.33203125" customWidth="1"/>
    <col min="13573" max="13573" width="39.77734375" customWidth="1"/>
    <col min="13574" max="13575" width="9.33203125"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54.33203125" customWidth="1"/>
    <col min="13829" max="13829" width="39.77734375" customWidth="1"/>
    <col min="13830" max="13831" width="9.33203125"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54.33203125" customWidth="1"/>
    <col min="14085" max="14085" width="39.77734375" customWidth="1"/>
    <col min="14086" max="14087" width="9.33203125"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54.33203125" customWidth="1"/>
    <col min="14341" max="14341" width="39.77734375" customWidth="1"/>
    <col min="14342" max="14343" width="9.33203125"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54.33203125" customWidth="1"/>
    <col min="14597" max="14597" width="39.77734375" customWidth="1"/>
    <col min="14598" max="14599" width="9.33203125"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54.33203125" customWidth="1"/>
    <col min="14853" max="14853" width="39.77734375" customWidth="1"/>
    <col min="14854" max="14855" width="9.33203125"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54.33203125" customWidth="1"/>
    <col min="15109" max="15109" width="39.77734375" customWidth="1"/>
    <col min="15110" max="15111" width="9.33203125"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54.33203125" customWidth="1"/>
    <col min="15365" max="15365" width="39.77734375" customWidth="1"/>
    <col min="15366" max="15367" width="9.33203125"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54.33203125" customWidth="1"/>
    <col min="15621" max="15621" width="39.77734375" customWidth="1"/>
    <col min="15622" max="15623" width="9.33203125"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54.33203125" customWidth="1"/>
    <col min="15877" max="15877" width="39.77734375" customWidth="1"/>
    <col min="15878" max="15879" width="9.33203125"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54.33203125" customWidth="1"/>
    <col min="16133" max="16133" width="39.77734375" customWidth="1"/>
    <col min="16134" max="16135" width="9.33203125" customWidth="1"/>
    <col min="16136" max="16136" width="15.88671875" customWidth="1"/>
    <col min="16137" max="16164" width="11.44140625" customWidth="1"/>
  </cols>
  <sheetData>
    <row r="1" spans="1:36" ht="18.75" thickBot="1" x14ac:dyDescent="0.25">
      <c r="A1" s="135"/>
      <c r="B1" s="151"/>
      <c r="C1" s="152" t="s">
        <v>318</v>
      </c>
      <c r="D1" s="153"/>
      <c r="E1" s="154"/>
      <c r="F1" s="155"/>
      <c r="G1" s="155"/>
      <c r="H1" s="156"/>
      <c r="I1" s="911"/>
      <c r="J1" s="912"/>
      <c r="K1" s="157"/>
      <c r="L1" s="158"/>
      <c r="M1" s="156"/>
      <c r="N1" s="155"/>
      <c r="O1" s="156"/>
      <c r="P1" s="157"/>
      <c r="Q1" s="157"/>
      <c r="R1" s="157"/>
      <c r="S1" s="157"/>
      <c r="T1" s="157"/>
      <c r="U1" s="157"/>
      <c r="V1" s="157"/>
      <c r="W1" s="157"/>
      <c r="X1" s="157"/>
      <c r="Y1" s="157"/>
      <c r="Z1" s="157"/>
      <c r="AA1" s="157"/>
      <c r="AB1" s="157"/>
      <c r="AC1" s="157"/>
      <c r="AD1" s="157"/>
      <c r="AE1" s="157"/>
      <c r="AF1" s="157"/>
      <c r="AG1" s="157"/>
      <c r="AH1" s="159"/>
      <c r="AI1" s="157"/>
      <c r="AJ1" s="157"/>
    </row>
    <row r="2" spans="1:36" ht="32.25" thickBot="1" x14ac:dyDescent="0.25">
      <c r="A2" s="160"/>
      <c r="B2" s="161"/>
      <c r="C2" s="136" t="s">
        <v>110</v>
      </c>
      <c r="D2" s="137" t="s">
        <v>117</v>
      </c>
      <c r="E2" s="162" t="s">
        <v>111</v>
      </c>
      <c r="F2" s="137" t="s">
        <v>118</v>
      </c>
      <c r="G2" s="137" t="s">
        <v>168</v>
      </c>
      <c r="H2" s="315" t="str">
        <f>'TITLE PAGE'!D14</f>
        <v>2015-16</v>
      </c>
      <c r="I2" s="165" t="str">
        <f>'WRZ summary'!E5</f>
        <v>For info 2017-18</v>
      </c>
      <c r="J2" s="165" t="str">
        <f>'WRZ summary'!F5</f>
        <v>For info 2018-19</v>
      </c>
      <c r="K2" s="165" t="str">
        <f>'WRZ summary'!G5</f>
        <v>For info 2019-20</v>
      </c>
      <c r="L2" s="316" t="str">
        <f>'WRZ summary'!H5</f>
        <v>2020-21</v>
      </c>
      <c r="M2" s="316" t="str">
        <f>'WRZ summary'!I5</f>
        <v>2021-22</v>
      </c>
      <c r="N2" s="316" t="str">
        <f>'WRZ summary'!J5</f>
        <v>2022-23</v>
      </c>
      <c r="O2" s="316" t="str">
        <f>'WRZ summary'!K5</f>
        <v>2023-24</v>
      </c>
      <c r="P2" s="316" t="str">
        <f>'WRZ summary'!L5</f>
        <v>2024-25</v>
      </c>
      <c r="Q2" s="316" t="str">
        <f>'WRZ summary'!M5</f>
        <v>2025-26</v>
      </c>
      <c r="R2" s="316" t="str">
        <f>'WRZ summary'!N5</f>
        <v>2026-27</v>
      </c>
      <c r="S2" s="316" t="str">
        <f>'WRZ summary'!O5</f>
        <v>2027-28</v>
      </c>
      <c r="T2" s="316" t="str">
        <f>'WRZ summary'!P5</f>
        <v>2028-29</v>
      </c>
      <c r="U2" s="316" t="str">
        <f>'WRZ summary'!Q5</f>
        <v>2029-2030</v>
      </c>
      <c r="V2" s="316" t="str">
        <f>'WRZ summary'!R5</f>
        <v>2030-2031</v>
      </c>
      <c r="W2" s="316" t="str">
        <f>'WRZ summary'!S5</f>
        <v>2031-2032</v>
      </c>
      <c r="X2" s="316" t="str">
        <f>'WRZ summary'!T5</f>
        <v>2032-33</v>
      </c>
      <c r="Y2" s="316" t="str">
        <f>'WRZ summary'!U5</f>
        <v>2033-34</v>
      </c>
      <c r="Z2" s="316" t="str">
        <f>'WRZ summary'!V5</f>
        <v>2034-35</v>
      </c>
      <c r="AA2" s="316" t="str">
        <f>'WRZ summary'!W5</f>
        <v>2035-36</v>
      </c>
      <c r="AB2" s="316" t="str">
        <f>'WRZ summary'!X5</f>
        <v>2036-37</v>
      </c>
      <c r="AC2" s="316" t="str">
        <f>'WRZ summary'!Y5</f>
        <v>2037-38</v>
      </c>
      <c r="AD2" s="316" t="str">
        <f>'WRZ summary'!Z5</f>
        <v>2038-39</v>
      </c>
      <c r="AE2" s="316" t="str">
        <f>'WRZ summary'!AA5</f>
        <v>2039-40</v>
      </c>
      <c r="AF2" s="316" t="str">
        <f>'WRZ summary'!AB5</f>
        <v>2040-41</v>
      </c>
      <c r="AG2" s="316" t="str">
        <f>'WRZ summary'!AC5</f>
        <v>2041-42</v>
      </c>
      <c r="AH2" s="316" t="str">
        <f>'WRZ summary'!AD5</f>
        <v>2042-43</v>
      </c>
      <c r="AI2" s="316" t="str">
        <f>'WRZ summary'!AE5</f>
        <v>2043-44</v>
      </c>
      <c r="AJ2" s="168" t="str">
        <f>'WRZ summary'!AF5</f>
        <v>2044-45</v>
      </c>
    </row>
    <row r="3" spans="1:36" x14ac:dyDescent="0.2">
      <c r="A3" s="139"/>
      <c r="B3" s="932" t="s">
        <v>319</v>
      </c>
      <c r="C3" s="298" t="s">
        <v>320</v>
      </c>
      <c r="D3" s="418" t="s">
        <v>321</v>
      </c>
      <c r="E3" s="418" t="s">
        <v>322</v>
      </c>
      <c r="F3" s="298" t="s">
        <v>75</v>
      </c>
      <c r="G3" s="267">
        <v>2</v>
      </c>
      <c r="H3" s="352">
        <f>SUM('3. BL Demand'!H3:H6,'3. BL Demand'!H28:H29,'3. BL Demand'!H34:H35)</f>
        <v>6.38</v>
      </c>
      <c r="I3" s="449">
        <f>SUM('3. BL Demand'!I3:I6,'3. BL Demand'!I28:I29,'3. BL Demand'!I34:I35)</f>
        <v>6.3299999999999992</v>
      </c>
      <c r="J3" s="449">
        <f>SUM('3. BL Demand'!J3:J6,'3. BL Demand'!J28:J29,'3. BL Demand'!J34:J35)</f>
        <v>6.2899999999999991</v>
      </c>
      <c r="K3" s="449">
        <f>SUM('3. BL Demand'!K3:K6,'3. BL Demand'!K28:K29,'3. BL Demand'!K34:K35)</f>
        <v>6.22</v>
      </c>
      <c r="L3" s="489">
        <f>SUM('3. BL Demand'!L3:L6,'3. BL Demand'!L28:L29,'3. BL Demand'!L34:L35)</f>
        <v>6.1999999999999993</v>
      </c>
      <c r="M3" s="419">
        <f>SUM('3. BL Demand'!M3:M6,'3. BL Demand'!M28:M29,'3. BL Demand'!M34:M35)</f>
        <v>6.17</v>
      </c>
      <c r="N3" s="419">
        <f>SUM('3. BL Demand'!N3:N6,'3. BL Demand'!N28:N29,'3. BL Demand'!N34:N35)</f>
        <v>6.14</v>
      </c>
      <c r="O3" s="419">
        <f>SUM('3. BL Demand'!O3:O6,'3. BL Demand'!O28:O29,'3. BL Demand'!O34:O35)</f>
        <v>6.1099999999999994</v>
      </c>
      <c r="P3" s="419">
        <f>SUM('3. BL Demand'!P3:P6,'3. BL Demand'!P28:P29,'3. BL Demand'!P34:P35)</f>
        <v>6.1</v>
      </c>
      <c r="Q3" s="419">
        <f>SUM('3. BL Demand'!Q3:Q6,'3. BL Demand'!Q28:Q29,'3. BL Demand'!Q34:Q35)</f>
        <v>6.09</v>
      </c>
      <c r="R3" s="419">
        <f>SUM('3. BL Demand'!R3:R6,'3. BL Demand'!R28:R29,'3. BL Demand'!R34:R35)</f>
        <v>6.0600000000000005</v>
      </c>
      <c r="S3" s="419">
        <f>SUM('3. BL Demand'!S3:S6,'3. BL Demand'!S28:S29,'3. BL Demand'!S34:S35)</f>
        <v>6.05</v>
      </c>
      <c r="T3" s="419">
        <f>SUM('3. BL Demand'!T3:T6,'3. BL Demand'!T28:T29,'3. BL Demand'!T34:T35)</f>
        <v>6.0399999999999991</v>
      </c>
      <c r="U3" s="419">
        <f>SUM('3. BL Demand'!U3:U6,'3. BL Demand'!U28:U29,'3. BL Demand'!U34:U35)</f>
        <v>6.0299999999999994</v>
      </c>
      <c r="V3" s="419">
        <f>SUM('3. BL Demand'!V3:V6,'3. BL Demand'!V28:V29,'3. BL Demand'!V34:V35)</f>
        <v>6.0299999999999994</v>
      </c>
      <c r="W3" s="419">
        <f>SUM('3. BL Demand'!W3:W6,'3. BL Demand'!W28:W29,'3. BL Demand'!W34:W35)</f>
        <v>6.01</v>
      </c>
      <c r="X3" s="419">
        <f>SUM('3. BL Demand'!X3:X6,'3. BL Demand'!X28:X29,'3. BL Demand'!X34:X35)</f>
        <v>6</v>
      </c>
      <c r="Y3" s="419">
        <f>SUM('3. BL Demand'!Y3:Y6,'3. BL Demand'!Y28:Y29,'3. BL Demand'!Y34:Y35)</f>
        <v>5.99</v>
      </c>
      <c r="Z3" s="419">
        <f>SUM('3. BL Demand'!Z3:Z6,'3. BL Demand'!Z28:Z29,'3. BL Demand'!Z34:Z35)</f>
        <v>5.9899999999999993</v>
      </c>
      <c r="AA3" s="419">
        <f>SUM('3. BL Demand'!AA3:AA6,'3. BL Demand'!AA28:AA29,'3. BL Demand'!AA34:AA35)</f>
        <v>5.9799999999999995</v>
      </c>
      <c r="AB3" s="419">
        <f>SUM('3. BL Demand'!AB3:AB6,'3. BL Demand'!AB28:AB29,'3. BL Demand'!AB34:AB35)</f>
        <v>5.97</v>
      </c>
      <c r="AC3" s="419">
        <f>SUM('3. BL Demand'!AC3:AC6,'3. BL Demand'!AC28:AC29,'3. BL Demand'!AC34:AC35)</f>
        <v>5.97</v>
      </c>
      <c r="AD3" s="419">
        <f>SUM('3. BL Demand'!AD3:AD6,'3. BL Demand'!AD28:AD29,'3. BL Demand'!AD34:AD35)</f>
        <v>5.9599999999999991</v>
      </c>
      <c r="AE3" s="419">
        <f>SUM('3. BL Demand'!AE3:AE6,'3. BL Demand'!AE28:AE29,'3. BL Demand'!AE34:AE35)</f>
        <v>5.9599999999999991</v>
      </c>
      <c r="AF3" s="419">
        <f>SUM('3. BL Demand'!AF3:AF6,'3. BL Demand'!AF28:AF29,'3. BL Demand'!AF34:AF35)</f>
        <v>5.96</v>
      </c>
      <c r="AG3" s="419">
        <f>SUM('3. BL Demand'!AG3:AG6,'3. BL Demand'!AG28:AG29,'3. BL Demand'!AG34:AG35)</f>
        <v>5.9399999999999995</v>
      </c>
      <c r="AH3" s="419">
        <f>SUM('3. BL Demand'!AH3:AH6,'3. BL Demand'!AH28:AH29,'3. BL Demand'!AH34:AH35)</f>
        <v>5.9499999999999993</v>
      </c>
      <c r="AI3" s="419">
        <f>SUM('3. BL Demand'!AI3:AI6,'3. BL Demand'!AI28:AI29,'3. BL Demand'!AI34:AI35)</f>
        <v>5.9499999999999993</v>
      </c>
      <c r="AJ3" s="419">
        <f>SUM('3. BL Demand'!AJ3:AJ6,'3. BL Demand'!AJ28:AJ29,'3. BL Demand'!AJ34:AJ35)</f>
        <v>5.9399999999999995</v>
      </c>
    </row>
    <row r="4" spans="1:36" x14ac:dyDescent="0.2">
      <c r="A4" s="139"/>
      <c r="B4" s="933"/>
      <c r="C4" s="298" t="s">
        <v>323</v>
      </c>
      <c r="D4" s="376" t="s">
        <v>324</v>
      </c>
      <c r="E4" s="420" t="s">
        <v>325</v>
      </c>
      <c r="F4" s="324" t="s">
        <v>75</v>
      </c>
      <c r="G4" s="324">
        <v>2</v>
      </c>
      <c r="H4" s="355">
        <f>('2. BL Supply'!H17+'2. BL Supply'!H18)-('2. BL Supply'!H24+'2. BL Supply'!H25)</f>
        <v>12.16</v>
      </c>
      <c r="I4" s="362">
        <f>('2. BL Supply'!I17+'2. BL Supply'!I18)-('2. BL Supply'!I24+'2. BL Supply'!I25)</f>
        <v>12.16</v>
      </c>
      <c r="J4" s="362">
        <f>('2. BL Supply'!J17+'2. BL Supply'!J18)-('2. BL Supply'!J24+'2. BL Supply'!J25)</f>
        <v>12.16</v>
      </c>
      <c r="K4" s="362">
        <f>('2. BL Supply'!K17+'2. BL Supply'!K18)-('2. BL Supply'!K24+'2. BL Supply'!K25)</f>
        <v>12.16</v>
      </c>
      <c r="L4" s="356">
        <f>('2. BL Supply'!L17+'2. BL Supply'!L18)-('2. BL Supply'!L24+'2. BL Supply'!L25)</f>
        <v>12.16</v>
      </c>
      <c r="M4" s="356">
        <f>('2. BL Supply'!M17+'2. BL Supply'!M18)-('2. BL Supply'!M24+'2. BL Supply'!M25)</f>
        <v>12.16</v>
      </c>
      <c r="N4" s="356">
        <f>('2. BL Supply'!N17+'2. BL Supply'!N18)-('2. BL Supply'!N24+'2. BL Supply'!N25)</f>
        <v>12.16</v>
      </c>
      <c r="O4" s="356">
        <f>('2. BL Supply'!O17+'2. BL Supply'!O18)-('2. BL Supply'!O24+'2. BL Supply'!O25)</f>
        <v>12.16</v>
      </c>
      <c r="P4" s="356">
        <f>('2. BL Supply'!P17+'2. BL Supply'!P18)-('2. BL Supply'!P24+'2. BL Supply'!P25)</f>
        <v>12.16</v>
      </c>
      <c r="Q4" s="356">
        <f>('2. BL Supply'!Q17+'2. BL Supply'!Q18)-('2. BL Supply'!Q24+'2. BL Supply'!Q25)</f>
        <v>12.16</v>
      </c>
      <c r="R4" s="356">
        <f>('2. BL Supply'!R17+'2. BL Supply'!R18)-('2. BL Supply'!R24+'2. BL Supply'!R25)</f>
        <v>12.16</v>
      </c>
      <c r="S4" s="356">
        <f>('2. BL Supply'!S17+'2. BL Supply'!S18)-('2. BL Supply'!S24+'2. BL Supply'!S25)</f>
        <v>12.16</v>
      </c>
      <c r="T4" s="356">
        <f>('2. BL Supply'!T17+'2. BL Supply'!T18)-('2. BL Supply'!T24+'2. BL Supply'!T25)</f>
        <v>12.16</v>
      </c>
      <c r="U4" s="356">
        <f>('2. BL Supply'!U17+'2. BL Supply'!U18)-('2. BL Supply'!U24+'2. BL Supply'!U25)</f>
        <v>12.16</v>
      </c>
      <c r="V4" s="356">
        <f>('2. BL Supply'!V17+'2. BL Supply'!V18)-('2. BL Supply'!V24+'2. BL Supply'!V25)</f>
        <v>12.16</v>
      </c>
      <c r="W4" s="356">
        <f>('2. BL Supply'!W17+'2. BL Supply'!W18)-('2. BL Supply'!W24+'2. BL Supply'!W25)</f>
        <v>12.16</v>
      </c>
      <c r="X4" s="356">
        <f>('2. BL Supply'!X17+'2. BL Supply'!X18)-('2. BL Supply'!X24+'2. BL Supply'!X25)</f>
        <v>12.16</v>
      </c>
      <c r="Y4" s="356">
        <f>('2. BL Supply'!Y17+'2. BL Supply'!Y18)-('2. BL Supply'!Y24+'2. BL Supply'!Y25)</f>
        <v>12.16</v>
      </c>
      <c r="Z4" s="356">
        <f>('2. BL Supply'!Z17+'2. BL Supply'!Z18)-('2. BL Supply'!Z24+'2. BL Supply'!Z25)</f>
        <v>12.16</v>
      </c>
      <c r="AA4" s="356">
        <f>('2. BL Supply'!AA17+'2. BL Supply'!AA18)-('2. BL Supply'!AA24+'2. BL Supply'!AA25)</f>
        <v>12.16</v>
      </c>
      <c r="AB4" s="356">
        <f>('2. BL Supply'!AB17+'2. BL Supply'!AB18)-('2. BL Supply'!AB24+'2. BL Supply'!AB25)</f>
        <v>12.16</v>
      </c>
      <c r="AC4" s="356">
        <f>('2. BL Supply'!AC17+'2. BL Supply'!AC18)-('2. BL Supply'!AC24+'2. BL Supply'!AC25)</f>
        <v>12.16</v>
      </c>
      <c r="AD4" s="356">
        <f>('2. BL Supply'!AD17+'2. BL Supply'!AD18)-('2. BL Supply'!AD24+'2. BL Supply'!AD25)</f>
        <v>12.16</v>
      </c>
      <c r="AE4" s="356">
        <f>('2. BL Supply'!AE17+'2. BL Supply'!AE18)-('2. BL Supply'!AE24+'2. BL Supply'!AE25)</f>
        <v>12.16</v>
      </c>
      <c r="AF4" s="356">
        <f>('2. BL Supply'!AF17+'2. BL Supply'!AF18)-('2. BL Supply'!AF24+'2. BL Supply'!AF25)</f>
        <v>12.16</v>
      </c>
      <c r="AG4" s="356">
        <f>('2. BL Supply'!AG17+'2. BL Supply'!AG18)-('2. BL Supply'!AG24+'2. BL Supply'!AG25)</f>
        <v>12.16</v>
      </c>
      <c r="AH4" s="356">
        <f>('2. BL Supply'!AH17+'2. BL Supply'!AH18)-('2. BL Supply'!AH24+'2. BL Supply'!AH25)</f>
        <v>12.16</v>
      </c>
      <c r="AI4" s="356">
        <f>('2. BL Supply'!AI17+'2. BL Supply'!AI18)-('2. BL Supply'!AI24+'2. BL Supply'!AI25)</f>
        <v>12.16</v>
      </c>
      <c r="AJ4" s="372">
        <f>('2. BL Supply'!AJ17+'2. BL Supply'!AJ18)-('2. BL Supply'!AJ24+'2. BL Supply'!AJ25)</f>
        <v>12.16</v>
      </c>
    </row>
    <row r="5" spans="1:36" x14ac:dyDescent="0.2">
      <c r="A5" s="139"/>
      <c r="B5" s="933"/>
      <c r="C5" s="298" t="s">
        <v>73</v>
      </c>
      <c r="D5" s="376" t="s">
        <v>326</v>
      </c>
      <c r="E5" s="420" t="s">
        <v>327</v>
      </c>
      <c r="F5" s="324" t="s">
        <v>75</v>
      </c>
      <c r="G5" s="324">
        <v>2</v>
      </c>
      <c r="H5" s="355">
        <f>H4+('2. BL Supply'!H4+'2. BL Supply'!H7)-('2. BL Supply'!H10+'2. BL Supply'!H14)</f>
        <v>12.16</v>
      </c>
      <c r="I5" s="362">
        <f>I4+('2. BL Supply'!I4+'2. BL Supply'!I7)-('2. BL Supply'!I10+'2. BL Supply'!I14)</f>
        <v>12.16</v>
      </c>
      <c r="J5" s="362">
        <f>J4+('2. BL Supply'!J4+'2. BL Supply'!J7)-('2. BL Supply'!J10+'2. BL Supply'!J14)</f>
        <v>12.16</v>
      </c>
      <c r="K5" s="362">
        <f>K4+('2. BL Supply'!K4+'2. BL Supply'!K7)-('2. BL Supply'!K10+'2. BL Supply'!K14)</f>
        <v>12.16</v>
      </c>
      <c r="L5" s="356">
        <f>L4+('2. BL Supply'!L4+'2. BL Supply'!L7)-('2. BL Supply'!L10+'2. BL Supply'!L14)</f>
        <v>12.16</v>
      </c>
      <c r="M5" s="356">
        <f>M4+('2. BL Supply'!M4+'2. BL Supply'!M7)-('2. BL Supply'!M10+'2. BL Supply'!M14)</f>
        <v>12.16</v>
      </c>
      <c r="N5" s="356">
        <f>N4+('2. BL Supply'!N4+'2. BL Supply'!N7)-('2. BL Supply'!N10+'2. BL Supply'!N14)</f>
        <v>12.16</v>
      </c>
      <c r="O5" s="356">
        <f>O4+('2. BL Supply'!O4+'2. BL Supply'!O7)-('2. BL Supply'!O10+'2. BL Supply'!O14)</f>
        <v>12.16</v>
      </c>
      <c r="P5" s="356">
        <f>P4+('2. BL Supply'!P4+'2. BL Supply'!P7)-('2. BL Supply'!P10+'2. BL Supply'!P14)</f>
        <v>12.16</v>
      </c>
      <c r="Q5" s="356">
        <f>Q4+('2. BL Supply'!Q4+'2. BL Supply'!Q7)-('2. BL Supply'!Q10+'2. BL Supply'!Q14)</f>
        <v>12.16</v>
      </c>
      <c r="R5" s="356">
        <f>R4+('2. BL Supply'!R4+'2. BL Supply'!R7)-('2. BL Supply'!R10+'2. BL Supply'!R14)</f>
        <v>12.16</v>
      </c>
      <c r="S5" s="356">
        <f>S4+('2. BL Supply'!S4+'2. BL Supply'!S7)-('2. BL Supply'!S10+'2. BL Supply'!S14)</f>
        <v>12.16</v>
      </c>
      <c r="T5" s="356">
        <f>T4+('2. BL Supply'!T4+'2. BL Supply'!T7)-('2. BL Supply'!T10+'2. BL Supply'!T14)</f>
        <v>12.16</v>
      </c>
      <c r="U5" s="356">
        <f>U4+('2. BL Supply'!U4+'2. BL Supply'!U7)-('2. BL Supply'!U10+'2. BL Supply'!U14)</f>
        <v>12.16</v>
      </c>
      <c r="V5" s="356">
        <f>V4+('2. BL Supply'!V4+'2. BL Supply'!V7)-('2. BL Supply'!V10+'2. BL Supply'!V14)</f>
        <v>12.16</v>
      </c>
      <c r="W5" s="356">
        <f>W4+('2. BL Supply'!W4+'2. BL Supply'!W7)-('2. BL Supply'!W10+'2. BL Supply'!W14)</f>
        <v>12.16</v>
      </c>
      <c r="X5" s="356">
        <f>X4+('2. BL Supply'!X4+'2. BL Supply'!X7)-('2. BL Supply'!X10+'2. BL Supply'!X14)</f>
        <v>12.16</v>
      </c>
      <c r="Y5" s="356">
        <f>Y4+('2. BL Supply'!Y4+'2. BL Supply'!Y7)-('2. BL Supply'!Y10+'2. BL Supply'!Y14)</f>
        <v>12.16</v>
      </c>
      <c r="Z5" s="356">
        <f>Z4+('2. BL Supply'!Z4+'2. BL Supply'!Z7)-('2. BL Supply'!Z10+'2. BL Supply'!Z14)</f>
        <v>12.16</v>
      </c>
      <c r="AA5" s="356">
        <f>AA4+('2. BL Supply'!AA4+'2. BL Supply'!AA7)-('2. BL Supply'!AA10+'2. BL Supply'!AA14)</f>
        <v>12.16</v>
      </c>
      <c r="AB5" s="356">
        <f>AB4+('2. BL Supply'!AB4+'2. BL Supply'!AB7)-('2. BL Supply'!AB10+'2. BL Supply'!AB14)</f>
        <v>12.16</v>
      </c>
      <c r="AC5" s="356">
        <f>AC4+('2. BL Supply'!AC4+'2. BL Supply'!AC7)-('2. BL Supply'!AC10+'2. BL Supply'!AC14)</f>
        <v>12.16</v>
      </c>
      <c r="AD5" s="356">
        <f>AD4+('2. BL Supply'!AD4+'2. BL Supply'!AD7)-('2. BL Supply'!AD10+'2. BL Supply'!AD14)</f>
        <v>12.16</v>
      </c>
      <c r="AE5" s="356">
        <f>AE4+('2. BL Supply'!AE4+'2. BL Supply'!AE7)-('2. BL Supply'!AE10+'2. BL Supply'!AE14)</f>
        <v>12.16</v>
      </c>
      <c r="AF5" s="356">
        <f>AF4+('2. BL Supply'!AF4+'2. BL Supply'!AF7)-('2. BL Supply'!AF10+'2. BL Supply'!AF14)</f>
        <v>12.16</v>
      </c>
      <c r="AG5" s="356">
        <f>AG4+('2. BL Supply'!AG4+'2. BL Supply'!AG7)-('2. BL Supply'!AG10+'2. BL Supply'!AG14)</f>
        <v>12.16</v>
      </c>
      <c r="AH5" s="356">
        <f>AH4+('2. BL Supply'!AH4+'2. BL Supply'!AH7)-('2. BL Supply'!AH10+'2. BL Supply'!AH14)</f>
        <v>12.16</v>
      </c>
      <c r="AI5" s="356">
        <f>AI4+('2. BL Supply'!AI4+'2. BL Supply'!AI7)-('2. BL Supply'!AI10+'2. BL Supply'!AI14)</f>
        <v>12.16</v>
      </c>
      <c r="AJ5" s="356">
        <f>AJ4+('2. BL Supply'!AJ4+'2. BL Supply'!AJ7)-('2. BL Supply'!AJ10+'2. BL Supply'!AJ14)</f>
        <v>12.16</v>
      </c>
    </row>
    <row r="6" spans="1:36" x14ac:dyDescent="0.2">
      <c r="A6" s="139"/>
      <c r="B6" s="933"/>
      <c r="C6" s="244" t="s">
        <v>328</v>
      </c>
      <c r="D6" s="373" t="s">
        <v>329</v>
      </c>
      <c r="E6" s="374" t="s">
        <v>113</v>
      </c>
      <c r="F6" s="375" t="s">
        <v>75</v>
      </c>
      <c r="G6" s="375">
        <v>2</v>
      </c>
      <c r="H6" s="355">
        <v>0.06</v>
      </c>
      <c r="I6" s="362">
        <v>0.06</v>
      </c>
      <c r="J6" s="362">
        <v>0.06</v>
      </c>
      <c r="K6" s="362">
        <v>0.06</v>
      </c>
      <c r="L6" s="371">
        <v>0.06</v>
      </c>
      <c r="M6" s="371">
        <v>0.06</v>
      </c>
      <c r="N6" s="371">
        <v>7.0000000000000007E-2</v>
      </c>
      <c r="O6" s="371">
        <v>7.0000000000000007E-2</v>
      </c>
      <c r="P6" s="371">
        <v>7.0000000000000007E-2</v>
      </c>
      <c r="Q6" s="371">
        <v>7.0000000000000007E-2</v>
      </c>
      <c r="R6" s="371">
        <v>0.08</v>
      </c>
      <c r="S6" s="371">
        <v>0.1</v>
      </c>
      <c r="T6" s="371">
        <v>0.12</v>
      </c>
      <c r="U6" s="371">
        <v>0.13</v>
      </c>
      <c r="V6" s="371">
        <v>0.15</v>
      </c>
      <c r="W6" s="371">
        <v>0.15</v>
      </c>
      <c r="X6" s="371">
        <v>0.15</v>
      </c>
      <c r="Y6" s="371">
        <v>0.14000000000000001</v>
      </c>
      <c r="Z6" s="371">
        <v>0.14000000000000001</v>
      </c>
      <c r="AA6" s="371">
        <v>0.14000000000000001</v>
      </c>
      <c r="AB6" s="371">
        <v>0.14000000000000001</v>
      </c>
      <c r="AC6" s="371">
        <v>0.15</v>
      </c>
      <c r="AD6" s="371">
        <v>0.15</v>
      </c>
      <c r="AE6" s="371">
        <v>0.15</v>
      </c>
      <c r="AF6" s="371">
        <v>0.16</v>
      </c>
      <c r="AG6" s="371">
        <v>0.16</v>
      </c>
      <c r="AH6" s="371">
        <v>0.16</v>
      </c>
      <c r="AI6" s="371">
        <v>0.16</v>
      </c>
      <c r="AJ6" s="415">
        <v>0.17</v>
      </c>
    </row>
    <row r="7" spans="1:36" x14ac:dyDescent="0.2">
      <c r="A7" s="139"/>
      <c r="B7" s="933"/>
      <c r="C7" s="244" t="s">
        <v>330</v>
      </c>
      <c r="D7" s="373" t="s">
        <v>331</v>
      </c>
      <c r="E7" s="374" t="s">
        <v>113</v>
      </c>
      <c r="F7" s="375" t="s">
        <v>75</v>
      </c>
      <c r="G7" s="375">
        <v>2</v>
      </c>
      <c r="H7" s="355">
        <v>0.88</v>
      </c>
      <c r="I7" s="362">
        <v>0.88</v>
      </c>
      <c r="J7" s="362">
        <v>0.88</v>
      </c>
      <c r="K7" s="362">
        <v>0.88</v>
      </c>
      <c r="L7" s="371">
        <v>0.88</v>
      </c>
      <c r="M7" s="371">
        <v>0.85</v>
      </c>
      <c r="N7" s="371">
        <v>0.83</v>
      </c>
      <c r="O7" s="371">
        <v>0.81</v>
      </c>
      <c r="P7" s="371">
        <v>0.78</v>
      </c>
      <c r="Q7" s="371">
        <v>0.76</v>
      </c>
      <c r="R7" s="371">
        <v>0.74</v>
      </c>
      <c r="S7" s="371">
        <v>0.71</v>
      </c>
      <c r="T7" s="371">
        <v>0.69</v>
      </c>
      <c r="U7" s="371">
        <v>0.67</v>
      </c>
      <c r="V7" s="371">
        <v>0.65</v>
      </c>
      <c r="W7" s="371">
        <v>0.63</v>
      </c>
      <c r="X7" s="371">
        <v>0.61</v>
      </c>
      <c r="Y7" s="371">
        <v>0.6</v>
      </c>
      <c r="Z7" s="371">
        <v>0.57999999999999996</v>
      </c>
      <c r="AA7" s="371">
        <v>0.56999999999999995</v>
      </c>
      <c r="AB7" s="371">
        <v>0.56000000000000005</v>
      </c>
      <c r="AC7" s="371">
        <v>0.55000000000000004</v>
      </c>
      <c r="AD7" s="371">
        <v>0.53</v>
      </c>
      <c r="AE7" s="371">
        <v>0.52</v>
      </c>
      <c r="AF7" s="371">
        <v>0.51</v>
      </c>
      <c r="AG7" s="371">
        <v>0.5</v>
      </c>
      <c r="AH7" s="371">
        <v>0.48</v>
      </c>
      <c r="AI7" s="371">
        <v>0.47</v>
      </c>
      <c r="AJ7" s="415">
        <v>0.46</v>
      </c>
    </row>
    <row r="8" spans="1:36" x14ac:dyDescent="0.2">
      <c r="A8" s="139"/>
      <c r="B8" s="933"/>
      <c r="C8" s="298" t="s">
        <v>96</v>
      </c>
      <c r="D8" s="376" t="s">
        <v>332</v>
      </c>
      <c r="E8" s="377" t="s">
        <v>333</v>
      </c>
      <c r="F8" s="324" t="s">
        <v>75</v>
      </c>
      <c r="G8" s="324">
        <v>2</v>
      </c>
      <c r="H8" s="355">
        <f>H6+H7</f>
        <v>0.94</v>
      </c>
      <c r="I8" s="362">
        <f>I6+I7</f>
        <v>0.94</v>
      </c>
      <c r="J8" s="362">
        <f>J6+J7</f>
        <v>0.94</v>
      </c>
      <c r="K8" s="362">
        <f>K6+K7</f>
        <v>0.94</v>
      </c>
      <c r="L8" s="356">
        <f>L6+L7</f>
        <v>0.94</v>
      </c>
      <c r="M8" s="356">
        <f t="shared" ref="M8:AJ8" si="0">M6+M7</f>
        <v>0.90999999999999992</v>
      </c>
      <c r="N8" s="356">
        <f t="shared" si="0"/>
        <v>0.89999999999999991</v>
      </c>
      <c r="O8" s="356">
        <f t="shared" si="0"/>
        <v>0.88000000000000012</v>
      </c>
      <c r="P8" s="356">
        <f t="shared" si="0"/>
        <v>0.85000000000000009</v>
      </c>
      <c r="Q8" s="356">
        <f t="shared" si="0"/>
        <v>0.83000000000000007</v>
      </c>
      <c r="R8" s="356">
        <f t="shared" si="0"/>
        <v>0.82</v>
      </c>
      <c r="S8" s="356">
        <f t="shared" si="0"/>
        <v>0.80999999999999994</v>
      </c>
      <c r="T8" s="356">
        <f t="shared" si="0"/>
        <v>0.80999999999999994</v>
      </c>
      <c r="U8" s="356">
        <f t="shared" si="0"/>
        <v>0.8</v>
      </c>
      <c r="V8" s="356">
        <f t="shared" si="0"/>
        <v>0.8</v>
      </c>
      <c r="W8" s="356">
        <f t="shared" si="0"/>
        <v>0.78</v>
      </c>
      <c r="X8" s="356">
        <f t="shared" si="0"/>
        <v>0.76</v>
      </c>
      <c r="Y8" s="356">
        <f t="shared" si="0"/>
        <v>0.74</v>
      </c>
      <c r="Z8" s="356">
        <f t="shared" si="0"/>
        <v>0.72</v>
      </c>
      <c r="AA8" s="356">
        <f t="shared" si="0"/>
        <v>0.71</v>
      </c>
      <c r="AB8" s="356">
        <f t="shared" si="0"/>
        <v>0.70000000000000007</v>
      </c>
      <c r="AC8" s="356">
        <f t="shared" si="0"/>
        <v>0.70000000000000007</v>
      </c>
      <c r="AD8" s="356">
        <f t="shared" si="0"/>
        <v>0.68</v>
      </c>
      <c r="AE8" s="356">
        <f t="shared" si="0"/>
        <v>0.67</v>
      </c>
      <c r="AF8" s="356">
        <f t="shared" si="0"/>
        <v>0.67</v>
      </c>
      <c r="AG8" s="356">
        <f t="shared" si="0"/>
        <v>0.66</v>
      </c>
      <c r="AH8" s="356">
        <f t="shared" si="0"/>
        <v>0.64</v>
      </c>
      <c r="AI8" s="356">
        <f t="shared" si="0"/>
        <v>0.63</v>
      </c>
      <c r="AJ8" s="372">
        <f t="shared" si="0"/>
        <v>0.63</v>
      </c>
    </row>
    <row r="9" spans="1:36" x14ac:dyDescent="0.2">
      <c r="A9" s="139"/>
      <c r="B9" s="933"/>
      <c r="C9" s="298" t="s">
        <v>99</v>
      </c>
      <c r="D9" s="376" t="s">
        <v>334</v>
      </c>
      <c r="E9" s="377" t="s">
        <v>335</v>
      </c>
      <c r="F9" s="324" t="s">
        <v>75</v>
      </c>
      <c r="G9" s="324">
        <v>2</v>
      </c>
      <c r="H9" s="355">
        <f>H5-H3</f>
        <v>5.78</v>
      </c>
      <c r="I9" s="362">
        <f>I5-I3</f>
        <v>5.830000000000001</v>
      </c>
      <c r="J9" s="362">
        <f t="shared" ref="J9:P9" si="1">J5-J3</f>
        <v>5.870000000000001</v>
      </c>
      <c r="K9" s="362">
        <f t="shared" si="1"/>
        <v>5.94</v>
      </c>
      <c r="L9" s="356">
        <f t="shared" si="1"/>
        <v>5.9600000000000009</v>
      </c>
      <c r="M9" s="356">
        <f t="shared" si="1"/>
        <v>5.99</v>
      </c>
      <c r="N9" s="356">
        <f t="shared" si="1"/>
        <v>6.0200000000000005</v>
      </c>
      <c r="O9" s="356">
        <f t="shared" si="1"/>
        <v>6.0500000000000007</v>
      </c>
      <c r="P9" s="356">
        <f t="shared" si="1"/>
        <v>6.0600000000000005</v>
      </c>
      <c r="Q9" s="356">
        <f>'4. BL SDB'!Q5-'4. BL SDB'!Q3</f>
        <v>6.07</v>
      </c>
      <c r="R9" s="356">
        <f>'4. BL SDB'!R5-'4. BL SDB'!R3</f>
        <v>6.1</v>
      </c>
      <c r="S9" s="356">
        <f>'4. BL SDB'!S5-'4. BL SDB'!S3</f>
        <v>6.11</v>
      </c>
      <c r="T9" s="356">
        <f>'4. BL SDB'!T5-'4. BL SDB'!T3</f>
        <v>6.120000000000001</v>
      </c>
      <c r="U9" s="356">
        <f>'4. BL SDB'!U5-'4. BL SDB'!U3</f>
        <v>6.1300000000000008</v>
      </c>
      <c r="V9" s="356">
        <f>'4. BL SDB'!V5-'4. BL SDB'!V3</f>
        <v>6.1300000000000008</v>
      </c>
      <c r="W9" s="356">
        <f>'4. BL SDB'!W5-'4. BL SDB'!W3</f>
        <v>6.15</v>
      </c>
      <c r="X9" s="356">
        <f>'4. BL SDB'!X5-'4. BL SDB'!X3</f>
        <v>6.16</v>
      </c>
      <c r="Y9" s="356">
        <f>'4. BL SDB'!Y5-'4. BL SDB'!Y3</f>
        <v>6.17</v>
      </c>
      <c r="Z9" s="356">
        <f>'4. BL SDB'!Z5-'4. BL SDB'!Z3</f>
        <v>6.1700000000000008</v>
      </c>
      <c r="AA9" s="356">
        <f>'4. BL SDB'!AA5-'4. BL SDB'!AA3</f>
        <v>6.1800000000000006</v>
      </c>
      <c r="AB9" s="356">
        <f>'4. BL SDB'!AB5-'4. BL SDB'!AB3</f>
        <v>6.19</v>
      </c>
      <c r="AC9" s="356">
        <f>'4. BL SDB'!AC5-'4. BL SDB'!AC3</f>
        <v>6.19</v>
      </c>
      <c r="AD9" s="356">
        <f>'4. BL SDB'!AD5-'4. BL SDB'!AD3</f>
        <v>6.2000000000000011</v>
      </c>
      <c r="AE9" s="356">
        <f>'4. BL SDB'!AE5-'4. BL SDB'!AE3</f>
        <v>6.2000000000000011</v>
      </c>
      <c r="AF9" s="356">
        <f>'4. BL SDB'!AF5-'4. BL SDB'!AF3</f>
        <v>6.2</v>
      </c>
      <c r="AG9" s="356">
        <f>'4. BL SDB'!AG5-'4. BL SDB'!AG3</f>
        <v>6.2200000000000006</v>
      </c>
      <c r="AH9" s="356">
        <f>'4. BL SDB'!AH5-'4. BL SDB'!AH3</f>
        <v>6.2100000000000009</v>
      </c>
      <c r="AI9" s="356">
        <f>'4. BL SDB'!AI5-'4. BL SDB'!AI3</f>
        <v>6.2100000000000009</v>
      </c>
      <c r="AJ9" s="372">
        <f>'4. BL SDB'!AJ5-'4. BL SDB'!AJ3</f>
        <v>6.2200000000000006</v>
      </c>
    </row>
    <row r="10" spans="1:36" ht="15.75" thickBot="1" x14ac:dyDescent="0.25">
      <c r="A10" s="139"/>
      <c r="B10" s="934"/>
      <c r="C10" s="299" t="s">
        <v>336</v>
      </c>
      <c r="D10" s="378" t="s">
        <v>337</v>
      </c>
      <c r="E10" s="379" t="s">
        <v>338</v>
      </c>
      <c r="F10" s="301" t="s">
        <v>75</v>
      </c>
      <c r="G10" s="380">
        <v>2</v>
      </c>
      <c r="H10" s="381">
        <f>H9-H8</f>
        <v>4.84</v>
      </c>
      <c r="I10" s="286">
        <f>I9-I8</f>
        <v>4.8900000000000006</v>
      </c>
      <c r="J10" s="286">
        <f>J9-J8</f>
        <v>4.9300000000000015</v>
      </c>
      <c r="K10" s="286">
        <f>K9-K8</f>
        <v>5</v>
      </c>
      <c r="L10" s="382">
        <f>L9-L8</f>
        <v>5.0200000000000014</v>
      </c>
      <c r="M10" s="382">
        <f t="shared" ref="M10:AJ10" si="2">M9-M8</f>
        <v>5.08</v>
      </c>
      <c r="N10" s="382">
        <f t="shared" si="2"/>
        <v>5.120000000000001</v>
      </c>
      <c r="O10" s="382">
        <f t="shared" si="2"/>
        <v>5.1700000000000008</v>
      </c>
      <c r="P10" s="382">
        <f t="shared" si="2"/>
        <v>5.2100000000000009</v>
      </c>
      <c r="Q10" s="382">
        <f t="shared" si="2"/>
        <v>5.24</v>
      </c>
      <c r="R10" s="382">
        <f t="shared" si="2"/>
        <v>5.2799999999999994</v>
      </c>
      <c r="S10" s="382">
        <f t="shared" si="2"/>
        <v>5.3000000000000007</v>
      </c>
      <c r="T10" s="382">
        <f t="shared" si="2"/>
        <v>5.3100000000000014</v>
      </c>
      <c r="U10" s="382">
        <f t="shared" si="2"/>
        <v>5.330000000000001</v>
      </c>
      <c r="V10" s="382">
        <f t="shared" si="2"/>
        <v>5.330000000000001</v>
      </c>
      <c r="W10" s="382">
        <f t="shared" si="2"/>
        <v>5.37</v>
      </c>
      <c r="X10" s="382">
        <f t="shared" si="2"/>
        <v>5.4</v>
      </c>
      <c r="Y10" s="382">
        <f t="shared" si="2"/>
        <v>5.43</v>
      </c>
      <c r="Z10" s="382">
        <f t="shared" si="2"/>
        <v>5.4500000000000011</v>
      </c>
      <c r="AA10" s="382">
        <f t="shared" si="2"/>
        <v>5.4700000000000006</v>
      </c>
      <c r="AB10" s="382">
        <f t="shared" si="2"/>
        <v>5.49</v>
      </c>
      <c r="AC10" s="382">
        <f t="shared" si="2"/>
        <v>5.49</v>
      </c>
      <c r="AD10" s="382">
        <f t="shared" si="2"/>
        <v>5.5200000000000014</v>
      </c>
      <c r="AE10" s="382">
        <f t="shared" si="2"/>
        <v>5.5300000000000011</v>
      </c>
      <c r="AF10" s="382">
        <f t="shared" si="2"/>
        <v>5.53</v>
      </c>
      <c r="AG10" s="382">
        <f t="shared" si="2"/>
        <v>5.5600000000000005</v>
      </c>
      <c r="AH10" s="382">
        <f t="shared" si="2"/>
        <v>5.5700000000000012</v>
      </c>
      <c r="AI10" s="382">
        <f t="shared" si="2"/>
        <v>5.580000000000001</v>
      </c>
      <c r="AJ10" s="421">
        <f t="shared" si="2"/>
        <v>5.5900000000000007</v>
      </c>
    </row>
    <row r="11" spans="1:36" ht="15.75" x14ac:dyDescent="0.25">
      <c r="A11" s="147"/>
      <c r="B11" s="177"/>
      <c r="C11" s="148"/>
      <c r="D11" s="178"/>
      <c r="E11" s="179"/>
      <c r="F11" s="178"/>
      <c r="G11" s="178"/>
      <c r="H11" s="180"/>
      <c r="I11" s="181"/>
      <c r="J11" s="182"/>
      <c r="K11" s="148"/>
      <c r="L11" s="182"/>
      <c r="M11" s="183"/>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row>
    <row r="12" spans="1:36" ht="15.75" x14ac:dyDescent="0.25">
      <c r="A12" s="147"/>
      <c r="B12" s="177"/>
      <c r="C12" s="148"/>
      <c r="D12" s="148"/>
      <c r="E12" s="184"/>
      <c r="F12" s="148"/>
      <c r="G12" s="148"/>
      <c r="H12" s="148"/>
      <c r="I12" s="150"/>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row>
    <row r="13" spans="1:36" ht="15.75" x14ac:dyDescent="0.25">
      <c r="A13" s="147"/>
      <c r="B13" s="177"/>
      <c r="C13" s="178"/>
      <c r="D13" s="140" t="str">
        <f>'TITLE PAGE'!B9</f>
        <v>Company:</v>
      </c>
      <c r="E13" s="347" t="str">
        <f>'TITLE PAGE'!D9</f>
        <v>Yorkshire Water</v>
      </c>
      <c r="F13" s="178"/>
      <c r="G13" s="178"/>
      <c r="H13" s="178"/>
      <c r="I13" s="178"/>
      <c r="J13" s="178"/>
      <c r="K13" s="148"/>
      <c r="L13" s="178"/>
      <c r="M13" s="178"/>
      <c r="N13" s="178"/>
      <c r="O13" s="178"/>
      <c r="P13" s="148"/>
      <c r="Q13" s="148"/>
      <c r="R13" s="148"/>
      <c r="S13" s="148"/>
      <c r="T13" s="148"/>
      <c r="U13" s="148"/>
      <c r="V13" s="148"/>
      <c r="W13" s="148"/>
      <c r="X13" s="148"/>
      <c r="Y13" s="148"/>
      <c r="Z13" s="148"/>
      <c r="AA13" s="148"/>
      <c r="AB13" s="148"/>
      <c r="AC13" s="148"/>
      <c r="AD13" s="148"/>
      <c r="AE13" s="148"/>
      <c r="AF13" s="148"/>
      <c r="AG13" s="148"/>
      <c r="AH13" s="148"/>
      <c r="AI13" s="148"/>
      <c r="AJ13" s="148"/>
    </row>
    <row r="14" spans="1:36" ht="15.75" x14ac:dyDescent="0.25">
      <c r="A14" s="147"/>
      <c r="B14" s="177"/>
      <c r="C14" s="178"/>
      <c r="D14" s="142" t="str">
        <f>'TITLE PAGE'!B10</f>
        <v>Resource Zone Name:</v>
      </c>
      <c r="E14" s="348" t="str">
        <f>'TITLE PAGE'!D10</f>
        <v>East SWZ</v>
      </c>
      <c r="F14" s="178"/>
      <c r="G14" s="178"/>
      <c r="H14" s="178"/>
      <c r="I14" s="178"/>
      <c r="J14" s="178"/>
      <c r="K14" s="148"/>
      <c r="L14" s="178"/>
      <c r="M14" s="178"/>
      <c r="N14" s="178"/>
      <c r="O14" s="178"/>
      <c r="P14" s="148"/>
      <c r="Q14" s="148"/>
      <c r="R14" s="148"/>
      <c r="S14" s="148"/>
      <c r="T14" s="148"/>
      <c r="U14" s="148"/>
      <c r="V14" s="148"/>
      <c r="W14" s="148"/>
      <c r="X14" s="148"/>
      <c r="Y14" s="148"/>
      <c r="Z14" s="148"/>
      <c r="AA14" s="148"/>
      <c r="AB14" s="148"/>
      <c r="AC14" s="148"/>
      <c r="AD14" s="148"/>
      <c r="AE14" s="148"/>
      <c r="AF14" s="148"/>
      <c r="AG14" s="148"/>
      <c r="AH14" s="148"/>
      <c r="AI14" s="148"/>
      <c r="AJ14" s="148"/>
    </row>
    <row r="15" spans="1:36" x14ac:dyDescent="0.2">
      <c r="A15" s="147"/>
      <c r="B15" s="185"/>
      <c r="C15" s="178"/>
      <c r="D15" s="142" t="str">
        <f>'TITLE PAGE'!B11</f>
        <v>Resource Zone Number:</v>
      </c>
      <c r="E15" s="349">
        <f>'TITLE PAGE'!D11</f>
        <v>2</v>
      </c>
      <c r="F15" s="178"/>
      <c r="G15" s="178"/>
      <c r="H15" s="178"/>
      <c r="I15" s="178"/>
      <c r="J15" s="178"/>
      <c r="K15" s="148"/>
      <c r="L15" s="178"/>
      <c r="M15" s="178"/>
      <c r="N15" s="178"/>
      <c r="O15" s="178"/>
      <c r="P15" s="148"/>
      <c r="Q15" s="148"/>
      <c r="R15" s="148"/>
      <c r="S15" s="148"/>
      <c r="T15" s="148"/>
      <c r="U15" s="148"/>
      <c r="V15" s="148"/>
      <c r="W15" s="148"/>
      <c r="X15" s="148"/>
      <c r="Y15" s="148"/>
      <c r="Z15" s="148"/>
      <c r="AA15" s="148"/>
      <c r="AB15" s="148"/>
      <c r="AC15" s="148"/>
      <c r="AD15" s="148"/>
      <c r="AE15" s="148"/>
      <c r="AF15" s="148"/>
      <c r="AG15" s="148"/>
      <c r="AH15" s="148"/>
      <c r="AI15" s="148"/>
      <c r="AJ15" s="148"/>
    </row>
    <row r="16" spans="1:36" ht="15.75" x14ac:dyDescent="0.25">
      <c r="A16" s="147"/>
      <c r="B16" s="177"/>
      <c r="C16" s="178"/>
      <c r="D16" s="142" t="str">
        <f>'TITLE PAGE'!B12</f>
        <v xml:space="preserve">Planning Scenario Name:                                                                     </v>
      </c>
      <c r="E16" s="348" t="str">
        <f>'TITLE PAGE'!D12</f>
        <v>Dry Year Annual Average</v>
      </c>
      <c r="F16" s="178"/>
      <c r="G16" s="178"/>
      <c r="H16" s="178"/>
      <c r="I16" s="178"/>
      <c r="J16" s="178"/>
      <c r="K16" s="148"/>
      <c r="L16" s="178"/>
      <c r="M16" s="178"/>
      <c r="N16" s="178"/>
      <c r="O16" s="178"/>
      <c r="P16" s="148"/>
      <c r="Q16" s="148"/>
      <c r="R16" s="148"/>
      <c r="S16" s="148"/>
      <c r="T16" s="148"/>
      <c r="U16" s="148"/>
      <c r="V16" s="148"/>
      <c r="W16" s="148"/>
      <c r="X16" s="148"/>
      <c r="Y16" s="148"/>
      <c r="Z16" s="148"/>
      <c r="AA16" s="148"/>
      <c r="AB16" s="148"/>
      <c r="AC16" s="148"/>
      <c r="AD16" s="148"/>
      <c r="AE16" s="148"/>
      <c r="AF16" s="148"/>
      <c r="AG16" s="148"/>
      <c r="AH16" s="148"/>
      <c r="AI16" s="148"/>
      <c r="AJ16" s="148"/>
    </row>
    <row r="17" spans="1:36" ht="15.75" x14ac:dyDescent="0.25">
      <c r="A17" s="147"/>
      <c r="B17" s="177"/>
      <c r="C17" s="178"/>
      <c r="D17" s="145" t="str">
        <f>'TITLE PAGE'!B13</f>
        <v xml:space="preserve">Chosen Level of Service:  </v>
      </c>
      <c r="E17" s="186" t="str">
        <f>'TITLE PAGE'!D13</f>
        <v>TUBs no more than 1 in 25 years</v>
      </c>
      <c r="F17" s="178"/>
      <c r="G17" s="178"/>
      <c r="H17" s="178"/>
      <c r="I17" s="178"/>
      <c r="J17" s="178"/>
      <c r="K17" s="148"/>
      <c r="L17" s="178"/>
      <c r="M17" s="178"/>
      <c r="N17" s="178"/>
      <c r="O17" s="178"/>
      <c r="P17" s="148"/>
      <c r="Q17" s="148"/>
      <c r="R17" s="148"/>
      <c r="S17" s="148"/>
      <c r="T17" s="148"/>
      <c r="U17" s="148"/>
      <c r="V17" s="148"/>
      <c r="W17" s="148"/>
      <c r="X17" s="148"/>
      <c r="Y17" s="148"/>
      <c r="Z17" s="148"/>
      <c r="AA17" s="148"/>
      <c r="AB17" s="148"/>
      <c r="AC17" s="148"/>
      <c r="AD17" s="148"/>
      <c r="AE17" s="148"/>
      <c r="AF17" s="148"/>
      <c r="AG17" s="148"/>
      <c r="AH17" s="148"/>
      <c r="AI17" s="148"/>
      <c r="AJ17" s="148"/>
    </row>
    <row r="18" spans="1:36" ht="15.75" x14ac:dyDescent="0.25">
      <c r="A18" s="147"/>
      <c r="B18" s="177"/>
      <c r="C18" s="178"/>
      <c r="D18" s="178"/>
      <c r="E18" s="187"/>
      <c r="F18" s="178"/>
      <c r="G18" s="178"/>
      <c r="H18" s="178"/>
      <c r="I18" s="178"/>
      <c r="J18" s="178"/>
      <c r="K18" s="148"/>
      <c r="L18" s="178"/>
      <c r="M18" s="178"/>
      <c r="N18" s="178"/>
      <c r="O18" s="178"/>
      <c r="P18" s="148"/>
      <c r="Q18" s="148"/>
      <c r="R18" s="148"/>
      <c r="S18" s="148"/>
      <c r="T18" s="148"/>
      <c r="U18" s="148"/>
      <c r="V18" s="148"/>
      <c r="W18" s="148"/>
      <c r="X18" s="148"/>
      <c r="Y18" s="148"/>
      <c r="Z18" s="148"/>
      <c r="AA18" s="148"/>
      <c r="AB18" s="148"/>
      <c r="AC18" s="148"/>
      <c r="AD18" s="148"/>
      <c r="AE18" s="148"/>
      <c r="AF18" s="148"/>
      <c r="AG18" s="148"/>
      <c r="AH18" s="148"/>
      <c r="AI18" s="148"/>
      <c r="AJ18" s="148"/>
    </row>
    <row r="19" spans="1:36" ht="15.75" x14ac:dyDescent="0.25">
      <c r="A19" s="147"/>
      <c r="B19" s="177"/>
      <c r="C19" s="178"/>
      <c r="D19" s="178"/>
      <c r="E19" s="209"/>
      <c r="F19" s="178"/>
      <c r="G19" s="178"/>
      <c r="H19" s="178"/>
      <c r="I19" s="178"/>
      <c r="J19" s="178"/>
      <c r="K19" s="148"/>
      <c r="L19" s="178"/>
      <c r="M19" s="178"/>
      <c r="N19" s="178"/>
      <c r="O19" s="178"/>
      <c r="P19" s="148"/>
      <c r="Q19" s="148"/>
      <c r="R19" s="148"/>
      <c r="S19" s="148"/>
      <c r="T19" s="148"/>
      <c r="U19" s="148"/>
      <c r="V19" s="148"/>
      <c r="W19" s="148"/>
      <c r="X19" s="148"/>
      <c r="Y19" s="148"/>
      <c r="Z19" s="148"/>
      <c r="AA19" s="148"/>
      <c r="AB19" s="148"/>
      <c r="AC19" s="148"/>
      <c r="AD19" s="148"/>
      <c r="AE19" s="148"/>
      <c r="AF19" s="148"/>
      <c r="AG19" s="148"/>
      <c r="AH19" s="148"/>
      <c r="AI19" s="148"/>
      <c r="AJ19" s="148"/>
    </row>
    <row r="20" spans="1:36" ht="18" x14ac:dyDescent="0.25">
      <c r="A20" s="147"/>
      <c r="B20" s="177"/>
      <c r="C20" s="178"/>
      <c r="D20" s="149" t="s">
        <v>115</v>
      </c>
      <c r="E20" s="209"/>
      <c r="F20" s="178"/>
      <c r="G20" s="178"/>
      <c r="H20" s="178"/>
      <c r="I20" s="178"/>
      <c r="J20" s="178"/>
      <c r="K20" s="148"/>
      <c r="L20" s="178"/>
      <c r="M20" s="178"/>
      <c r="N20" s="178"/>
      <c r="O20" s="178"/>
      <c r="P20" s="148"/>
      <c r="Q20" s="148"/>
      <c r="R20" s="148"/>
      <c r="S20" s="148"/>
      <c r="T20" s="148"/>
      <c r="U20" s="148"/>
      <c r="V20" s="148"/>
      <c r="W20" s="148"/>
      <c r="X20" s="148"/>
      <c r="Y20" s="148"/>
      <c r="Z20" s="148"/>
      <c r="AA20" s="148"/>
      <c r="AB20" s="148"/>
      <c r="AC20" s="148"/>
      <c r="AD20" s="148"/>
      <c r="AE20" s="148"/>
      <c r="AF20" s="148"/>
      <c r="AG20" s="148"/>
      <c r="AH20" s="148"/>
      <c r="AI20" s="148"/>
      <c r="AJ20" s="148"/>
    </row>
    <row r="21" spans="1:36" ht="15.75" x14ac:dyDescent="0.25">
      <c r="A21" s="147"/>
      <c r="B21" s="177"/>
      <c r="C21" s="178"/>
      <c r="D21" s="178"/>
      <c r="E21" s="209"/>
      <c r="F21" s="178"/>
      <c r="G21" s="178"/>
      <c r="H21" s="178"/>
      <c r="I21" s="178"/>
      <c r="J21" s="178"/>
      <c r="K21" s="148"/>
      <c r="L21" s="178"/>
      <c r="M21" s="178"/>
      <c r="N21" s="178"/>
      <c r="O21" s="178"/>
      <c r="P21" s="148"/>
      <c r="Q21" s="148"/>
      <c r="R21" s="148"/>
      <c r="S21" s="148"/>
      <c r="T21" s="148"/>
      <c r="U21" s="148"/>
      <c r="V21" s="148"/>
      <c r="W21" s="148"/>
      <c r="X21" s="148"/>
      <c r="Y21" s="148"/>
      <c r="Z21" s="148"/>
      <c r="AA21" s="148"/>
      <c r="AB21" s="148"/>
      <c r="AC21" s="148"/>
      <c r="AD21" s="148"/>
      <c r="AE21" s="148"/>
      <c r="AF21" s="148"/>
      <c r="AG21" s="148"/>
      <c r="AH21" s="148"/>
      <c r="AI21" s="148"/>
      <c r="AJ21" s="148"/>
    </row>
  </sheetData>
  <mergeCells count="2">
    <mergeCell ref="I1:J1"/>
    <mergeCell ref="B3:B10"/>
  </mergeCell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X102"/>
  <sheetViews>
    <sheetView zoomScale="80" zoomScaleNormal="80" workbookViewId="0">
      <selection activeCell="J1" sqref="J1"/>
    </sheetView>
  </sheetViews>
  <sheetFormatPr defaultRowHeight="15" x14ac:dyDescent="0.2"/>
  <cols>
    <col min="1" max="20" width="8.88671875" style="589"/>
    <col min="21" max="21" width="19.33203125" style="589" customWidth="1"/>
    <col min="22" max="23" width="8.88671875" style="589"/>
    <col min="24" max="24" width="11.44140625" style="589" customWidth="1"/>
    <col min="25" max="16384" width="8.88671875" style="589"/>
  </cols>
  <sheetData>
    <row r="1" spans="2:128" ht="18" customHeight="1" x14ac:dyDescent="0.25">
      <c r="B1" s="582" t="s">
        <v>339</v>
      </c>
      <c r="C1" s="583"/>
      <c r="D1" s="583"/>
      <c r="E1" s="583"/>
      <c r="F1" s="583"/>
      <c r="G1" s="583"/>
      <c r="H1" s="583"/>
      <c r="I1" s="583"/>
      <c r="J1" s="583"/>
      <c r="K1" s="583"/>
      <c r="L1" s="583"/>
      <c r="M1" s="583"/>
      <c r="N1" s="583"/>
      <c r="O1" s="583"/>
      <c r="P1" s="583"/>
      <c r="Q1" s="583"/>
      <c r="R1" s="584"/>
      <c r="S1" s="584"/>
      <c r="T1" s="584"/>
      <c r="U1" s="585" t="s">
        <v>340</v>
      </c>
      <c r="V1" s="586"/>
      <c r="W1" s="587"/>
      <c r="X1" s="719"/>
      <c r="Y1" s="720">
        <v>3.5000000000000003E-2</v>
      </c>
      <c r="Z1" s="720">
        <v>3.5000000000000003E-2</v>
      </c>
      <c r="AA1" s="720">
        <v>3.5000000000000003E-2</v>
      </c>
      <c r="AB1" s="720">
        <v>3.5000000000000003E-2</v>
      </c>
      <c r="AC1" s="720">
        <v>3.5000000000000003E-2</v>
      </c>
      <c r="AD1" s="720">
        <v>3.5000000000000003E-2</v>
      </c>
      <c r="AE1" s="720">
        <v>3.5000000000000003E-2</v>
      </c>
      <c r="AF1" s="720">
        <v>3.5000000000000003E-2</v>
      </c>
      <c r="AG1" s="720">
        <v>3.5000000000000003E-2</v>
      </c>
      <c r="AH1" s="720">
        <v>3.5000000000000003E-2</v>
      </c>
      <c r="AI1" s="720">
        <v>3.5000000000000003E-2</v>
      </c>
      <c r="AJ1" s="720">
        <v>3.5000000000000003E-2</v>
      </c>
      <c r="AK1" s="720">
        <v>3.5000000000000003E-2</v>
      </c>
      <c r="AL1" s="720">
        <v>3.5000000000000003E-2</v>
      </c>
      <c r="AM1" s="720">
        <v>3.5000000000000003E-2</v>
      </c>
      <c r="AN1" s="720">
        <v>3.5000000000000003E-2</v>
      </c>
      <c r="AO1" s="720">
        <v>3.5000000000000003E-2</v>
      </c>
      <c r="AP1" s="720">
        <v>3.5000000000000003E-2</v>
      </c>
      <c r="AQ1" s="720">
        <v>3.5000000000000003E-2</v>
      </c>
      <c r="AR1" s="720">
        <v>3.5000000000000003E-2</v>
      </c>
      <c r="AS1" s="720">
        <v>3.5000000000000003E-2</v>
      </c>
      <c r="AT1" s="720">
        <v>3.5000000000000003E-2</v>
      </c>
      <c r="AU1" s="720">
        <v>3.5000000000000003E-2</v>
      </c>
      <c r="AV1" s="720">
        <v>3.5000000000000003E-2</v>
      </c>
      <c r="AW1" s="720">
        <v>3.5000000000000003E-2</v>
      </c>
      <c r="AX1" s="720">
        <v>3.5000000000000003E-2</v>
      </c>
      <c r="AY1" s="720">
        <v>3.5000000000000003E-2</v>
      </c>
      <c r="AZ1" s="720">
        <v>3.5000000000000003E-2</v>
      </c>
      <c r="BA1" s="720">
        <v>3.5000000000000003E-2</v>
      </c>
      <c r="BB1" s="720">
        <v>0.03</v>
      </c>
      <c r="BC1" s="720">
        <v>0.03</v>
      </c>
      <c r="BD1" s="720">
        <v>0.03</v>
      </c>
      <c r="BE1" s="720">
        <v>0.03</v>
      </c>
      <c r="BF1" s="720">
        <v>0.03</v>
      </c>
      <c r="BG1" s="720">
        <v>0.03</v>
      </c>
      <c r="BH1" s="720">
        <v>0.03</v>
      </c>
      <c r="BI1" s="720">
        <v>0.03</v>
      </c>
      <c r="BJ1" s="720">
        <v>0.03</v>
      </c>
      <c r="BK1" s="720">
        <v>0.03</v>
      </c>
      <c r="BL1" s="720">
        <v>0.03</v>
      </c>
      <c r="BM1" s="720">
        <v>0.03</v>
      </c>
      <c r="BN1" s="720">
        <v>0.03</v>
      </c>
      <c r="BO1" s="720">
        <v>0.03</v>
      </c>
      <c r="BP1" s="720">
        <v>0.03</v>
      </c>
      <c r="BQ1" s="720">
        <v>0.03</v>
      </c>
      <c r="BR1" s="720">
        <v>0.03</v>
      </c>
      <c r="BS1" s="720">
        <v>0.03</v>
      </c>
      <c r="BT1" s="720">
        <v>0.03</v>
      </c>
      <c r="BU1" s="720">
        <v>0.03</v>
      </c>
      <c r="BV1" s="720">
        <v>0.03</v>
      </c>
      <c r="BW1" s="720">
        <v>0.03</v>
      </c>
      <c r="BX1" s="720">
        <v>0.03</v>
      </c>
      <c r="BY1" s="720">
        <v>0.03</v>
      </c>
      <c r="BZ1" s="720">
        <v>0.03</v>
      </c>
      <c r="CA1" s="720">
        <v>0.03</v>
      </c>
      <c r="CB1" s="720">
        <v>0.03</v>
      </c>
      <c r="CC1" s="720">
        <v>0.03</v>
      </c>
      <c r="CD1" s="720">
        <v>0.03</v>
      </c>
      <c r="CE1" s="720">
        <v>0.03</v>
      </c>
      <c r="CF1" s="720">
        <v>0.03</v>
      </c>
      <c r="CG1" s="720">
        <v>0.03</v>
      </c>
      <c r="CH1" s="720">
        <v>0.03</v>
      </c>
      <c r="CI1" s="720">
        <v>0.03</v>
      </c>
      <c r="CJ1" s="720">
        <v>0.03</v>
      </c>
      <c r="CK1" s="720">
        <v>0.03</v>
      </c>
      <c r="CL1" s="720">
        <v>0.03</v>
      </c>
      <c r="CM1" s="720">
        <v>0.03</v>
      </c>
      <c r="CN1" s="720">
        <v>0.03</v>
      </c>
      <c r="CO1" s="720">
        <v>0.03</v>
      </c>
      <c r="CP1" s="720">
        <v>0.03</v>
      </c>
      <c r="CQ1" s="720">
        <v>0.03</v>
      </c>
      <c r="CR1" s="720">
        <v>0.03</v>
      </c>
      <c r="CS1" s="720">
        <v>0.03</v>
      </c>
      <c r="CT1" s="720">
        <v>0.03</v>
      </c>
      <c r="CU1" s="720">
        <v>2.5000000000000001E-2</v>
      </c>
      <c r="CV1" s="720">
        <v>2.5000000000000001E-2</v>
      </c>
      <c r="CW1" s="720">
        <v>2.5000000000000001E-2</v>
      </c>
      <c r="CX1" s="720">
        <v>2.5000000000000001E-2</v>
      </c>
      <c r="CY1" s="720">
        <v>2.5000000000000001E-2</v>
      </c>
      <c r="CZ1" s="588">
        <v>2.5000000000000001E-2</v>
      </c>
      <c r="DA1" s="588">
        <v>2.5000000000000001E-2</v>
      </c>
      <c r="DB1" s="588">
        <v>2.5000000000000001E-2</v>
      </c>
      <c r="DC1" s="588">
        <v>2.5000000000000001E-2</v>
      </c>
      <c r="DD1" s="588">
        <v>2.5000000000000001E-2</v>
      </c>
      <c r="DE1" s="588">
        <v>2.5000000000000001E-2</v>
      </c>
      <c r="DF1" s="588">
        <v>2.5000000000000001E-2</v>
      </c>
      <c r="DG1" s="588">
        <v>2.5000000000000001E-2</v>
      </c>
      <c r="DH1" s="588">
        <v>2.5000000000000001E-2</v>
      </c>
      <c r="DI1" s="588">
        <v>2.5000000000000001E-2</v>
      </c>
      <c r="DJ1" s="588">
        <v>2.5000000000000001E-2</v>
      </c>
      <c r="DK1" s="588">
        <v>2.5000000000000001E-2</v>
      </c>
      <c r="DL1" s="588">
        <v>2.5000000000000001E-2</v>
      </c>
      <c r="DM1" s="588">
        <v>2.5000000000000001E-2</v>
      </c>
      <c r="DN1" s="588">
        <v>2.5000000000000001E-2</v>
      </c>
      <c r="DO1" s="588">
        <v>2.5000000000000001E-2</v>
      </c>
      <c r="DP1" s="588">
        <v>2.5000000000000001E-2</v>
      </c>
      <c r="DQ1" s="588">
        <v>2.5000000000000001E-2</v>
      </c>
      <c r="DR1" s="588">
        <v>2.5000000000000001E-2</v>
      </c>
      <c r="DS1" s="588">
        <v>2.5000000000000001E-2</v>
      </c>
      <c r="DT1" s="588">
        <v>2.5000000000000001E-2</v>
      </c>
      <c r="DU1" s="588">
        <v>2.5000000000000001E-2</v>
      </c>
      <c r="DV1" s="588">
        <v>2.5000000000000001E-2</v>
      </c>
      <c r="DW1" s="588">
        <v>2.5000000000000001E-2</v>
      </c>
      <c r="DX1" s="584"/>
    </row>
    <row r="2" spans="2:128" ht="18" customHeight="1" x14ac:dyDescent="0.25">
      <c r="B2" s="590" t="s">
        <v>341</v>
      </c>
      <c r="C2" s="583"/>
      <c r="D2" s="583"/>
      <c r="E2" s="583"/>
      <c r="F2" s="583"/>
      <c r="G2" s="583"/>
      <c r="H2" s="583"/>
      <c r="I2" s="583"/>
      <c r="J2" s="583"/>
      <c r="K2" s="583"/>
      <c r="L2" s="583"/>
      <c r="M2" s="583"/>
      <c r="N2" s="583"/>
      <c r="O2" s="583"/>
      <c r="P2" s="583"/>
      <c r="Q2" s="583"/>
      <c r="R2" s="584"/>
      <c r="S2" s="584"/>
      <c r="T2" s="584"/>
      <c r="U2" s="585" t="s">
        <v>342</v>
      </c>
      <c r="V2" s="733">
        <v>80</v>
      </c>
      <c r="W2" s="935"/>
      <c r="X2" s="721">
        <v>1</v>
      </c>
      <c r="Y2" s="721">
        <f>IF(Y3&gt;$V2,0,X2/(1+Y1))</f>
        <v>0.96618357487922713</v>
      </c>
      <c r="Z2" s="721">
        <f t="shared" ref="Z2:CK2" si="0">IF(Z3&gt;$V2,0,Y2/(1+Z1))</f>
        <v>0.93351070036640305</v>
      </c>
      <c r="AA2" s="721">
        <f t="shared" si="0"/>
        <v>0.90194270566802237</v>
      </c>
      <c r="AB2" s="721">
        <f t="shared" si="0"/>
        <v>0.87144222769857238</v>
      </c>
      <c r="AC2" s="721">
        <f t="shared" si="0"/>
        <v>0.84197316685852408</v>
      </c>
      <c r="AD2" s="721">
        <f t="shared" si="0"/>
        <v>0.81350064430775282</v>
      </c>
      <c r="AE2" s="721">
        <f t="shared" si="0"/>
        <v>0.78599096068381924</v>
      </c>
      <c r="AF2" s="721">
        <f t="shared" si="0"/>
        <v>0.75941155621625056</v>
      </c>
      <c r="AG2" s="721">
        <f t="shared" si="0"/>
        <v>0.73373097218961414</v>
      </c>
      <c r="AH2" s="721">
        <f t="shared" si="0"/>
        <v>0.70891881370977217</v>
      </c>
      <c r="AI2" s="721">
        <f t="shared" si="0"/>
        <v>0.68494571372924851</v>
      </c>
      <c r="AJ2" s="721">
        <f t="shared" si="0"/>
        <v>0.66178329828912907</v>
      </c>
      <c r="AK2" s="721">
        <f t="shared" si="0"/>
        <v>0.63940415293635666</v>
      </c>
      <c r="AL2" s="721">
        <f t="shared" si="0"/>
        <v>0.61778179027667313</v>
      </c>
      <c r="AM2" s="721">
        <f t="shared" si="0"/>
        <v>0.59689061862480497</v>
      </c>
      <c r="AN2" s="721">
        <f t="shared" si="0"/>
        <v>0.57670591171478747</v>
      </c>
      <c r="AO2" s="721">
        <f t="shared" si="0"/>
        <v>0.55720377943457733</v>
      </c>
      <c r="AP2" s="721">
        <f t="shared" si="0"/>
        <v>0.53836113955031628</v>
      </c>
      <c r="AQ2" s="721">
        <f t="shared" si="0"/>
        <v>0.520155690386779</v>
      </c>
      <c r="AR2" s="721">
        <f t="shared" si="0"/>
        <v>0.50256588443167061</v>
      </c>
      <c r="AS2" s="721">
        <f t="shared" si="0"/>
        <v>0.48557090283253201</v>
      </c>
      <c r="AT2" s="721">
        <f t="shared" si="0"/>
        <v>0.46915063075606961</v>
      </c>
      <c r="AU2" s="721">
        <f t="shared" si="0"/>
        <v>0.45328563358074364</v>
      </c>
      <c r="AV2" s="721">
        <f t="shared" si="0"/>
        <v>0.43795713389443836</v>
      </c>
      <c r="AW2" s="721">
        <f t="shared" si="0"/>
        <v>0.42314698926998878</v>
      </c>
      <c r="AX2" s="721">
        <f t="shared" si="0"/>
        <v>0.40883767079225974</v>
      </c>
      <c r="AY2" s="721">
        <f t="shared" si="0"/>
        <v>0.39501224231136212</v>
      </c>
      <c r="AZ2" s="721">
        <f t="shared" si="0"/>
        <v>0.38165434039745133</v>
      </c>
      <c r="BA2" s="721">
        <f t="shared" si="0"/>
        <v>0.36874815497338298</v>
      </c>
      <c r="BB2" s="721">
        <f t="shared" si="0"/>
        <v>0.35800791744988636</v>
      </c>
      <c r="BC2" s="721">
        <f t="shared" si="0"/>
        <v>0.34758050237853044</v>
      </c>
      <c r="BD2" s="721">
        <f t="shared" si="0"/>
        <v>0.33745679842575771</v>
      </c>
      <c r="BE2" s="721">
        <f t="shared" si="0"/>
        <v>0.32762795963665797</v>
      </c>
      <c r="BF2" s="721">
        <f t="shared" si="0"/>
        <v>0.31808539770549316</v>
      </c>
      <c r="BG2" s="721">
        <f t="shared" si="0"/>
        <v>0.30882077447135259</v>
      </c>
      <c r="BH2" s="721">
        <f t="shared" si="0"/>
        <v>0.29982599463238113</v>
      </c>
      <c r="BI2" s="721">
        <f t="shared" si="0"/>
        <v>0.29109319867221467</v>
      </c>
      <c r="BJ2" s="721">
        <f t="shared" si="0"/>
        <v>0.2826147559924414</v>
      </c>
      <c r="BK2" s="721">
        <f t="shared" si="0"/>
        <v>0.27438325824508875</v>
      </c>
      <c r="BL2" s="721">
        <f t="shared" si="0"/>
        <v>0.26639151285930945</v>
      </c>
      <c r="BM2" s="721">
        <f t="shared" si="0"/>
        <v>0.25863253675661113</v>
      </c>
      <c r="BN2" s="721">
        <f t="shared" si="0"/>
        <v>0.25109955024913699</v>
      </c>
      <c r="BO2" s="721">
        <f t="shared" si="0"/>
        <v>0.24378597111566697</v>
      </c>
      <c r="BP2" s="721">
        <f t="shared" si="0"/>
        <v>0.23668540885016209</v>
      </c>
      <c r="BQ2" s="721">
        <f t="shared" si="0"/>
        <v>0.22979165907782728</v>
      </c>
      <c r="BR2" s="721">
        <f t="shared" si="0"/>
        <v>0.22309869813381289</v>
      </c>
      <c r="BS2" s="721">
        <f t="shared" si="0"/>
        <v>0.21660067779981834</v>
      </c>
      <c r="BT2" s="721">
        <f t="shared" si="0"/>
        <v>0.21029192019399839</v>
      </c>
      <c r="BU2" s="721">
        <f t="shared" si="0"/>
        <v>0.20416691280970717</v>
      </c>
      <c r="BV2" s="721">
        <f t="shared" si="0"/>
        <v>0.19822030369874483</v>
      </c>
      <c r="BW2" s="721">
        <f t="shared" si="0"/>
        <v>0.19244689679489788</v>
      </c>
      <c r="BX2" s="721">
        <f t="shared" si="0"/>
        <v>0.18684164737368725</v>
      </c>
      <c r="BY2" s="721">
        <f t="shared" si="0"/>
        <v>0.18139965764435656</v>
      </c>
      <c r="BZ2" s="721">
        <f t="shared" si="0"/>
        <v>0.17611617247024908</v>
      </c>
      <c r="CA2" s="721">
        <f t="shared" si="0"/>
        <v>0.17098657521383406</v>
      </c>
      <c r="CB2" s="721">
        <f t="shared" si="0"/>
        <v>0.1660063837027515</v>
      </c>
      <c r="CC2" s="721">
        <f t="shared" si="0"/>
        <v>0.16117124631335097</v>
      </c>
      <c r="CD2" s="721">
        <f t="shared" si="0"/>
        <v>0.15647693816830191</v>
      </c>
      <c r="CE2" s="721">
        <f t="shared" si="0"/>
        <v>0.1519193574449533</v>
      </c>
      <c r="CF2" s="721">
        <f t="shared" si="0"/>
        <v>0.1474945217912168</v>
      </c>
      <c r="CG2" s="721">
        <f t="shared" si="0"/>
        <v>0.14319856484584156</v>
      </c>
      <c r="CH2" s="721">
        <f t="shared" si="0"/>
        <v>0.13902773286004036</v>
      </c>
      <c r="CI2" s="721">
        <f t="shared" si="0"/>
        <v>0.13497838141751492</v>
      </c>
      <c r="CJ2" s="721">
        <f t="shared" si="0"/>
        <v>0.13104697225001449</v>
      </c>
      <c r="CK2" s="721">
        <f t="shared" si="0"/>
        <v>0.12723007014564514</v>
      </c>
      <c r="CL2" s="721">
        <f t="shared" ref="CL2:CY2" si="1">IF(CL3&gt;$V2,0,CK2/(1+CL1))</f>
        <v>0.12352433994722828</v>
      </c>
      <c r="CM2" s="721">
        <f t="shared" si="1"/>
        <v>0.11992654363808571</v>
      </c>
      <c r="CN2" s="721">
        <f t="shared" si="1"/>
        <v>0.11643353751270456</v>
      </c>
      <c r="CO2" s="721">
        <f t="shared" si="1"/>
        <v>0.11304226942981026</v>
      </c>
      <c r="CP2" s="721">
        <f t="shared" si="1"/>
        <v>0.10974977614544684</v>
      </c>
      <c r="CQ2" s="721">
        <f t="shared" si="1"/>
        <v>0.10655318072373479</v>
      </c>
      <c r="CR2" s="721">
        <f t="shared" si="1"/>
        <v>0.10344969002304348</v>
      </c>
      <c r="CS2" s="721">
        <f t="shared" si="1"/>
        <v>0.10043659225538201</v>
      </c>
      <c r="CT2" s="721">
        <f t="shared" si="1"/>
        <v>9.7511254616875737E-2</v>
      </c>
      <c r="CU2" s="721">
        <f t="shared" si="1"/>
        <v>9.5132931333537313E-2</v>
      </c>
      <c r="CV2" s="721">
        <f t="shared" si="1"/>
        <v>9.2812615935158368E-2</v>
      </c>
      <c r="CW2" s="721">
        <f t="shared" si="1"/>
        <v>9.0548893595276458E-2</v>
      </c>
      <c r="CX2" s="721">
        <f t="shared" si="1"/>
        <v>8.834038399539168E-2</v>
      </c>
      <c r="CY2" s="721">
        <f t="shared" si="1"/>
        <v>8.6185740483308959E-2</v>
      </c>
      <c r="CZ2" s="591" t="s">
        <v>343</v>
      </c>
      <c r="DA2" s="584"/>
      <c r="DB2" s="584"/>
      <c r="DC2" s="584"/>
      <c r="DD2" s="584"/>
      <c r="DE2" s="584"/>
      <c r="DF2" s="584"/>
      <c r="DG2" s="584"/>
      <c r="DH2" s="584"/>
      <c r="DI2" s="584"/>
      <c r="DJ2" s="584"/>
      <c r="DK2" s="584"/>
      <c r="DL2" s="584"/>
      <c r="DM2" s="584"/>
      <c r="DN2" s="584"/>
      <c r="DO2" s="584"/>
      <c r="DP2" s="584"/>
      <c r="DQ2" s="584"/>
      <c r="DR2" s="584"/>
      <c r="DS2" s="584"/>
      <c r="DT2" s="584"/>
      <c r="DU2" s="584"/>
      <c r="DV2" s="584"/>
      <c r="DW2" s="584"/>
      <c r="DX2" s="584"/>
    </row>
    <row r="3" spans="2:128" ht="15.75" thickBot="1" x14ac:dyDescent="0.25">
      <c r="B3" s="592"/>
      <c r="C3" s="593"/>
      <c r="D3" s="594"/>
      <c r="E3" s="594"/>
      <c r="F3" s="594"/>
      <c r="G3" s="594"/>
      <c r="H3" s="595"/>
      <c r="I3" s="594"/>
      <c r="J3" s="594"/>
      <c r="K3" s="594"/>
      <c r="L3" s="595"/>
      <c r="M3" s="595"/>
      <c r="N3" s="595"/>
      <c r="O3" s="595"/>
      <c r="P3" s="595"/>
      <c r="Q3" s="595"/>
      <c r="R3" s="595"/>
      <c r="S3" s="596"/>
      <c r="T3" s="596"/>
      <c r="U3" s="595"/>
      <c r="V3" s="597"/>
      <c r="W3" s="936"/>
      <c r="X3" s="722">
        <v>1</v>
      </c>
      <c r="Y3" s="722">
        <f>X3+1</f>
        <v>2</v>
      </c>
      <c r="Z3" s="722">
        <f t="shared" ref="Z3:CK3" si="2">Y3+1</f>
        <v>3</v>
      </c>
      <c r="AA3" s="722">
        <f t="shared" si="2"/>
        <v>4</v>
      </c>
      <c r="AB3" s="722">
        <f t="shared" si="2"/>
        <v>5</v>
      </c>
      <c r="AC3" s="722">
        <f t="shared" si="2"/>
        <v>6</v>
      </c>
      <c r="AD3" s="722">
        <f t="shared" si="2"/>
        <v>7</v>
      </c>
      <c r="AE3" s="722">
        <f t="shared" si="2"/>
        <v>8</v>
      </c>
      <c r="AF3" s="722">
        <f t="shared" si="2"/>
        <v>9</v>
      </c>
      <c r="AG3" s="722">
        <f t="shared" si="2"/>
        <v>10</v>
      </c>
      <c r="AH3" s="722">
        <f t="shared" si="2"/>
        <v>11</v>
      </c>
      <c r="AI3" s="722">
        <f t="shared" si="2"/>
        <v>12</v>
      </c>
      <c r="AJ3" s="722">
        <f t="shared" si="2"/>
        <v>13</v>
      </c>
      <c r="AK3" s="722">
        <f t="shared" si="2"/>
        <v>14</v>
      </c>
      <c r="AL3" s="722">
        <f t="shared" si="2"/>
        <v>15</v>
      </c>
      <c r="AM3" s="722">
        <f t="shared" si="2"/>
        <v>16</v>
      </c>
      <c r="AN3" s="722">
        <f t="shared" si="2"/>
        <v>17</v>
      </c>
      <c r="AO3" s="722">
        <f t="shared" si="2"/>
        <v>18</v>
      </c>
      <c r="AP3" s="722">
        <f t="shared" si="2"/>
        <v>19</v>
      </c>
      <c r="AQ3" s="722">
        <f t="shared" si="2"/>
        <v>20</v>
      </c>
      <c r="AR3" s="722">
        <f t="shared" si="2"/>
        <v>21</v>
      </c>
      <c r="AS3" s="722">
        <f t="shared" si="2"/>
        <v>22</v>
      </c>
      <c r="AT3" s="722">
        <f t="shared" si="2"/>
        <v>23</v>
      </c>
      <c r="AU3" s="722">
        <f t="shared" si="2"/>
        <v>24</v>
      </c>
      <c r="AV3" s="722">
        <f t="shared" si="2"/>
        <v>25</v>
      </c>
      <c r="AW3" s="722">
        <f t="shared" si="2"/>
        <v>26</v>
      </c>
      <c r="AX3" s="722">
        <f t="shared" si="2"/>
        <v>27</v>
      </c>
      <c r="AY3" s="722">
        <f t="shared" si="2"/>
        <v>28</v>
      </c>
      <c r="AZ3" s="722">
        <f t="shared" si="2"/>
        <v>29</v>
      </c>
      <c r="BA3" s="722">
        <f t="shared" si="2"/>
        <v>30</v>
      </c>
      <c r="BB3" s="722">
        <f t="shared" si="2"/>
        <v>31</v>
      </c>
      <c r="BC3" s="722">
        <f t="shared" si="2"/>
        <v>32</v>
      </c>
      <c r="BD3" s="722">
        <f t="shared" si="2"/>
        <v>33</v>
      </c>
      <c r="BE3" s="722">
        <f t="shared" si="2"/>
        <v>34</v>
      </c>
      <c r="BF3" s="722">
        <f t="shared" si="2"/>
        <v>35</v>
      </c>
      <c r="BG3" s="722">
        <f t="shared" si="2"/>
        <v>36</v>
      </c>
      <c r="BH3" s="722">
        <f t="shared" si="2"/>
        <v>37</v>
      </c>
      <c r="BI3" s="722">
        <f t="shared" si="2"/>
        <v>38</v>
      </c>
      <c r="BJ3" s="722">
        <f t="shared" si="2"/>
        <v>39</v>
      </c>
      <c r="BK3" s="722">
        <f t="shared" si="2"/>
        <v>40</v>
      </c>
      <c r="BL3" s="722">
        <f t="shared" si="2"/>
        <v>41</v>
      </c>
      <c r="BM3" s="722">
        <f t="shared" si="2"/>
        <v>42</v>
      </c>
      <c r="BN3" s="722">
        <f t="shared" si="2"/>
        <v>43</v>
      </c>
      <c r="BO3" s="722">
        <f t="shared" si="2"/>
        <v>44</v>
      </c>
      <c r="BP3" s="722">
        <f t="shared" si="2"/>
        <v>45</v>
      </c>
      <c r="BQ3" s="722">
        <f t="shared" si="2"/>
        <v>46</v>
      </c>
      <c r="BR3" s="722">
        <f t="shared" si="2"/>
        <v>47</v>
      </c>
      <c r="BS3" s="722">
        <f t="shared" si="2"/>
        <v>48</v>
      </c>
      <c r="BT3" s="722">
        <f t="shared" si="2"/>
        <v>49</v>
      </c>
      <c r="BU3" s="722">
        <f t="shared" si="2"/>
        <v>50</v>
      </c>
      <c r="BV3" s="722">
        <f t="shared" si="2"/>
        <v>51</v>
      </c>
      <c r="BW3" s="722">
        <f t="shared" si="2"/>
        <v>52</v>
      </c>
      <c r="BX3" s="722">
        <f t="shared" si="2"/>
        <v>53</v>
      </c>
      <c r="BY3" s="722">
        <f t="shared" si="2"/>
        <v>54</v>
      </c>
      <c r="BZ3" s="722">
        <f t="shared" si="2"/>
        <v>55</v>
      </c>
      <c r="CA3" s="722">
        <f t="shared" si="2"/>
        <v>56</v>
      </c>
      <c r="CB3" s="722">
        <f t="shared" si="2"/>
        <v>57</v>
      </c>
      <c r="CC3" s="722">
        <f t="shared" si="2"/>
        <v>58</v>
      </c>
      <c r="CD3" s="722">
        <f t="shared" si="2"/>
        <v>59</v>
      </c>
      <c r="CE3" s="722">
        <f t="shared" si="2"/>
        <v>60</v>
      </c>
      <c r="CF3" s="722">
        <f t="shared" si="2"/>
        <v>61</v>
      </c>
      <c r="CG3" s="722">
        <f t="shared" si="2"/>
        <v>62</v>
      </c>
      <c r="CH3" s="722">
        <f t="shared" si="2"/>
        <v>63</v>
      </c>
      <c r="CI3" s="722">
        <f t="shared" si="2"/>
        <v>64</v>
      </c>
      <c r="CJ3" s="722">
        <f t="shared" si="2"/>
        <v>65</v>
      </c>
      <c r="CK3" s="722">
        <f t="shared" si="2"/>
        <v>66</v>
      </c>
      <c r="CL3" s="722">
        <f t="shared" ref="CL3:DW3" si="3">CK3+1</f>
        <v>67</v>
      </c>
      <c r="CM3" s="722">
        <f t="shared" si="3"/>
        <v>68</v>
      </c>
      <c r="CN3" s="722">
        <f t="shared" si="3"/>
        <v>69</v>
      </c>
      <c r="CO3" s="722">
        <f t="shared" si="3"/>
        <v>70</v>
      </c>
      <c r="CP3" s="722">
        <f t="shared" si="3"/>
        <v>71</v>
      </c>
      <c r="CQ3" s="722">
        <f t="shared" si="3"/>
        <v>72</v>
      </c>
      <c r="CR3" s="722">
        <f t="shared" si="3"/>
        <v>73</v>
      </c>
      <c r="CS3" s="722">
        <f t="shared" si="3"/>
        <v>74</v>
      </c>
      <c r="CT3" s="722">
        <f t="shared" si="3"/>
        <v>75</v>
      </c>
      <c r="CU3" s="722">
        <f t="shared" si="3"/>
        <v>76</v>
      </c>
      <c r="CV3" s="722">
        <f t="shared" si="3"/>
        <v>77</v>
      </c>
      <c r="CW3" s="722">
        <f t="shared" si="3"/>
        <v>78</v>
      </c>
      <c r="CX3" s="722">
        <f t="shared" si="3"/>
        <v>79</v>
      </c>
      <c r="CY3" s="722">
        <f t="shared" si="3"/>
        <v>80</v>
      </c>
      <c r="CZ3" s="598">
        <f t="shared" si="3"/>
        <v>81</v>
      </c>
      <c r="DA3" s="598">
        <f t="shared" si="3"/>
        <v>82</v>
      </c>
      <c r="DB3" s="598">
        <f t="shared" si="3"/>
        <v>83</v>
      </c>
      <c r="DC3" s="598">
        <f t="shared" si="3"/>
        <v>84</v>
      </c>
      <c r="DD3" s="598">
        <f t="shared" si="3"/>
        <v>85</v>
      </c>
      <c r="DE3" s="598">
        <f t="shared" si="3"/>
        <v>86</v>
      </c>
      <c r="DF3" s="598">
        <f t="shared" si="3"/>
        <v>87</v>
      </c>
      <c r="DG3" s="598">
        <f t="shared" si="3"/>
        <v>88</v>
      </c>
      <c r="DH3" s="598">
        <f t="shared" si="3"/>
        <v>89</v>
      </c>
      <c r="DI3" s="598">
        <f t="shared" si="3"/>
        <v>90</v>
      </c>
      <c r="DJ3" s="598">
        <f t="shared" si="3"/>
        <v>91</v>
      </c>
      <c r="DK3" s="598">
        <f t="shared" si="3"/>
        <v>92</v>
      </c>
      <c r="DL3" s="598">
        <f t="shared" si="3"/>
        <v>93</v>
      </c>
      <c r="DM3" s="598">
        <f t="shared" si="3"/>
        <v>94</v>
      </c>
      <c r="DN3" s="598">
        <f t="shared" si="3"/>
        <v>95</v>
      </c>
      <c r="DO3" s="598">
        <f t="shared" si="3"/>
        <v>96</v>
      </c>
      <c r="DP3" s="598">
        <f t="shared" si="3"/>
        <v>97</v>
      </c>
      <c r="DQ3" s="598">
        <f t="shared" si="3"/>
        <v>98</v>
      </c>
      <c r="DR3" s="598">
        <f t="shared" si="3"/>
        <v>99</v>
      </c>
      <c r="DS3" s="598">
        <f t="shared" si="3"/>
        <v>100</v>
      </c>
      <c r="DT3" s="598">
        <f t="shared" si="3"/>
        <v>101</v>
      </c>
      <c r="DU3" s="598">
        <f t="shared" si="3"/>
        <v>102</v>
      </c>
      <c r="DV3" s="598">
        <f t="shared" si="3"/>
        <v>103</v>
      </c>
      <c r="DW3" s="598">
        <f t="shared" si="3"/>
        <v>104</v>
      </c>
      <c r="DX3" s="584"/>
    </row>
    <row r="4" spans="2:128" s="732" customFormat="1" ht="51.75" thickBot="1" x14ac:dyDescent="0.25">
      <c r="B4" s="726" t="s">
        <v>110</v>
      </c>
      <c r="C4" s="599" t="s">
        <v>344</v>
      </c>
      <c r="D4" s="600" t="s">
        <v>345</v>
      </c>
      <c r="E4" s="601" t="s">
        <v>346</v>
      </c>
      <c r="F4" s="602" t="s">
        <v>347</v>
      </c>
      <c r="G4" s="602" t="s">
        <v>348</v>
      </c>
      <c r="H4" s="602" t="s">
        <v>349</v>
      </c>
      <c r="I4" s="602" t="s">
        <v>350</v>
      </c>
      <c r="J4" s="602" t="s">
        <v>351</v>
      </c>
      <c r="K4" s="602" t="s">
        <v>352</v>
      </c>
      <c r="L4" s="603" t="s">
        <v>353</v>
      </c>
      <c r="M4" s="603" t="s">
        <v>354</v>
      </c>
      <c r="N4" s="603" t="s">
        <v>355</v>
      </c>
      <c r="O4" s="603" t="s">
        <v>356</v>
      </c>
      <c r="P4" s="603" t="s">
        <v>357</v>
      </c>
      <c r="Q4" s="603" t="s">
        <v>358</v>
      </c>
      <c r="R4" s="604" t="s">
        <v>359</v>
      </c>
      <c r="S4" s="605" t="s">
        <v>360</v>
      </c>
      <c r="T4" s="606" t="s">
        <v>361</v>
      </c>
      <c r="U4" s="607" t="s">
        <v>362</v>
      </c>
      <c r="V4" s="608" t="s">
        <v>111</v>
      </c>
      <c r="W4" s="723" t="s">
        <v>118</v>
      </c>
      <c r="X4" s="724" t="s">
        <v>363</v>
      </c>
      <c r="Y4" s="725" t="s">
        <v>364</v>
      </c>
      <c r="Z4" s="725" t="s">
        <v>365</v>
      </c>
      <c r="AA4" s="725" t="s">
        <v>366</v>
      </c>
      <c r="AB4" s="725" t="s">
        <v>367</v>
      </c>
      <c r="AC4" s="725" t="s">
        <v>368</v>
      </c>
      <c r="AD4" s="725" t="s">
        <v>369</v>
      </c>
      <c r="AE4" s="725" t="s">
        <v>370</v>
      </c>
      <c r="AF4" s="725" t="s">
        <v>371</v>
      </c>
      <c r="AG4" s="725" t="s">
        <v>372</v>
      </c>
      <c r="AH4" s="725" t="s">
        <v>373</v>
      </c>
      <c r="AI4" s="725" t="s">
        <v>374</v>
      </c>
      <c r="AJ4" s="725" t="s">
        <v>375</v>
      </c>
      <c r="AK4" s="725" t="s">
        <v>376</v>
      </c>
      <c r="AL4" s="725" t="s">
        <v>377</v>
      </c>
      <c r="AM4" s="725" t="s">
        <v>378</v>
      </c>
      <c r="AN4" s="725" t="s">
        <v>379</v>
      </c>
      <c r="AO4" s="725" t="s">
        <v>380</v>
      </c>
      <c r="AP4" s="725" t="s">
        <v>381</v>
      </c>
      <c r="AQ4" s="725" t="s">
        <v>382</v>
      </c>
      <c r="AR4" s="725" t="s">
        <v>383</v>
      </c>
      <c r="AS4" s="725" t="s">
        <v>384</v>
      </c>
      <c r="AT4" s="725" t="s">
        <v>385</v>
      </c>
      <c r="AU4" s="725" t="s">
        <v>386</v>
      </c>
      <c r="AV4" s="725" t="s">
        <v>387</v>
      </c>
      <c r="AW4" s="725" t="s">
        <v>388</v>
      </c>
      <c r="AX4" s="725" t="s">
        <v>389</v>
      </c>
      <c r="AY4" s="725" t="s">
        <v>390</v>
      </c>
      <c r="AZ4" s="725" t="s">
        <v>391</v>
      </c>
      <c r="BA4" s="725" t="s">
        <v>392</v>
      </c>
      <c r="BB4" s="725" t="s">
        <v>393</v>
      </c>
      <c r="BC4" s="725" t="s">
        <v>394</v>
      </c>
      <c r="BD4" s="725" t="s">
        <v>395</v>
      </c>
      <c r="BE4" s="725" t="s">
        <v>396</v>
      </c>
      <c r="BF4" s="725" t="s">
        <v>397</v>
      </c>
      <c r="BG4" s="725" t="s">
        <v>398</v>
      </c>
      <c r="BH4" s="725" t="s">
        <v>399</v>
      </c>
      <c r="BI4" s="725" t="s">
        <v>400</v>
      </c>
      <c r="BJ4" s="725" t="s">
        <v>401</v>
      </c>
      <c r="BK4" s="725" t="s">
        <v>402</v>
      </c>
      <c r="BL4" s="725" t="s">
        <v>403</v>
      </c>
      <c r="BM4" s="725" t="s">
        <v>404</v>
      </c>
      <c r="BN4" s="725" t="s">
        <v>405</v>
      </c>
      <c r="BO4" s="725" t="s">
        <v>406</v>
      </c>
      <c r="BP4" s="725" t="s">
        <v>407</v>
      </c>
      <c r="BQ4" s="725" t="s">
        <v>408</v>
      </c>
      <c r="BR4" s="725" t="s">
        <v>409</v>
      </c>
      <c r="BS4" s="725" t="s">
        <v>410</v>
      </c>
      <c r="BT4" s="725" t="s">
        <v>411</v>
      </c>
      <c r="BU4" s="725" t="s">
        <v>412</v>
      </c>
      <c r="BV4" s="725" t="s">
        <v>413</v>
      </c>
      <c r="BW4" s="725" t="s">
        <v>414</v>
      </c>
      <c r="BX4" s="725" t="s">
        <v>415</v>
      </c>
      <c r="BY4" s="725" t="s">
        <v>416</v>
      </c>
      <c r="BZ4" s="725" t="s">
        <v>417</v>
      </c>
      <c r="CA4" s="725" t="s">
        <v>418</v>
      </c>
      <c r="CB4" s="725" t="s">
        <v>419</v>
      </c>
      <c r="CC4" s="725" t="s">
        <v>420</v>
      </c>
      <c r="CD4" s="725" t="s">
        <v>421</v>
      </c>
      <c r="CE4" s="727" t="s">
        <v>422</v>
      </c>
      <c r="CF4" s="725" t="s">
        <v>423</v>
      </c>
      <c r="CG4" s="725" t="s">
        <v>424</v>
      </c>
      <c r="CH4" s="725" t="s">
        <v>425</v>
      </c>
      <c r="CI4" s="725" t="s">
        <v>426</v>
      </c>
      <c r="CJ4" s="725" t="s">
        <v>427</v>
      </c>
      <c r="CK4" s="725" t="s">
        <v>428</v>
      </c>
      <c r="CL4" s="725" t="s">
        <v>429</v>
      </c>
      <c r="CM4" s="725" t="s">
        <v>430</v>
      </c>
      <c r="CN4" s="725" t="s">
        <v>431</v>
      </c>
      <c r="CO4" s="725" t="s">
        <v>432</v>
      </c>
      <c r="CP4" s="725" t="s">
        <v>433</v>
      </c>
      <c r="CQ4" s="725" t="s">
        <v>434</v>
      </c>
      <c r="CR4" s="725" t="s">
        <v>435</v>
      </c>
      <c r="CS4" s="725" t="s">
        <v>436</v>
      </c>
      <c r="CT4" s="725" t="s">
        <v>437</v>
      </c>
      <c r="CU4" s="725" t="s">
        <v>438</v>
      </c>
      <c r="CV4" s="725" t="s">
        <v>439</v>
      </c>
      <c r="CW4" s="725" t="s">
        <v>440</v>
      </c>
      <c r="CX4" s="725" t="s">
        <v>441</v>
      </c>
      <c r="CY4" s="728" t="s">
        <v>442</v>
      </c>
      <c r="CZ4" s="729" t="s">
        <v>443</v>
      </c>
      <c r="DA4" s="729" t="s">
        <v>444</v>
      </c>
      <c r="DB4" s="729" t="s">
        <v>445</v>
      </c>
      <c r="DC4" s="729" t="s">
        <v>446</v>
      </c>
      <c r="DD4" s="729" t="s">
        <v>447</v>
      </c>
      <c r="DE4" s="729" t="s">
        <v>448</v>
      </c>
      <c r="DF4" s="729" t="s">
        <v>449</v>
      </c>
      <c r="DG4" s="729" t="s">
        <v>450</v>
      </c>
      <c r="DH4" s="729" t="s">
        <v>451</v>
      </c>
      <c r="DI4" s="729" t="s">
        <v>452</v>
      </c>
      <c r="DJ4" s="729" t="s">
        <v>453</v>
      </c>
      <c r="DK4" s="729" t="s">
        <v>454</v>
      </c>
      <c r="DL4" s="729" t="s">
        <v>455</v>
      </c>
      <c r="DM4" s="729" t="s">
        <v>456</v>
      </c>
      <c r="DN4" s="729" t="s">
        <v>457</v>
      </c>
      <c r="DO4" s="729" t="s">
        <v>458</v>
      </c>
      <c r="DP4" s="729" t="s">
        <v>459</v>
      </c>
      <c r="DQ4" s="729" t="s">
        <v>460</v>
      </c>
      <c r="DR4" s="729" t="s">
        <v>461</v>
      </c>
      <c r="DS4" s="729" t="s">
        <v>462</v>
      </c>
      <c r="DT4" s="729" t="s">
        <v>463</v>
      </c>
      <c r="DU4" s="729" t="s">
        <v>464</v>
      </c>
      <c r="DV4" s="729" t="s">
        <v>465</v>
      </c>
      <c r="DW4" s="730" t="s">
        <v>466</v>
      </c>
      <c r="DX4" s="731"/>
    </row>
    <row r="5" spans="2:128" x14ac:dyDescent="0.2">
      <c r="B5" s="609" t="s">
        <v>467</v>
      </c>
      <c r="C5" s="610" t="s">
        <v>468</v>
      </c>
      <c r="D5" s="611"/>
      <c r="E5" s="612"/>
      <c r="F5" s="613"/>
      <c r="G5" s="613"/>
      <c r="H5" s="613"/>
      <c r="I5" s="613"/>
      <c r="J5" s="613"/>
      <c r="K5" s="613"/>
      <c r="L5" s="613"/>
      <c r="M5" s="613"/>
      <c r="N5" s="613"/>
      <c r="O5" s="613"/>
      <c r="P5" s="613"/>
      <c r="Q5" s="613"/>
      <c r="R5" s="614"/>
      <c r="S5" s="615"/>
      <c r="T5" s="616"/>
      <c r="U5" s="617"/>
      <c r="V5" s="612"/>
      <c r="W5" s="612"/>
      <c r="X5" s="618"/>
      <c r="Y5" s="618"/>
      <c r="Z5" s="618"/>
      <c r="AA5" s="618"/>
      <c r="AB5" s="618"/>
      <c r="AC5" s="619"/>
      <c r="AD5" s="619"/>
      <c r="AE5" s="619"/>
      <c r="AF5" s="619"/>
      <c r="AG5" s="619"/>
      <c r="AH5" s="619"/>
      <c r="AI5" s="619"/>
      <c r="AJ5" s="619"/>
      <c r="AK5" s="620"/>
      <c r="AL5" s="620"/>
      <c r="AM5" s="620"/>
      <c r="AN5" s="620"/>
      <c r="AO5" s="620"/>
      <c r="AP5" s="620"/>
      <c r="AQ5" s="620"/>
      <c r="AR5" s="620"/>
      <c r="AS5" s="620"/>
      <c r="AT5" s="620"/>
      <c r="AU5" s="620"/>
      <c r="AV5" s="620"/>
      <c r="AW5" s="620"/>
      <c r="AX5" s="620"/>
      <c r="AY5" s="620"/>
      <c r="AZ5" s="620"/>
      <c r="BA5" s="620"/>
      <c r="BB5" s="620"/>
      <c r="BC5" s="620"/>
      <c r="BD5" s="620"/>
      <c r="BE5" s="620"/>
      <c r="BF5" s="620"/>
      <c r="BG5" s="620"/>
      <c r="BH5" s="620"/>
      <c r="BI5" s="620"/>
      <c r="BJ5" s="620"/>
      <c r="BK5" s="620"/>
      <c r="BL5" s="620"/>
      <c r="BM5" s="620"/>
      <c r="BN5" s="620"/>
      <c r="BO5" s="620"/>
      <c r="BP5" s="620"/>
      <c r="BQ5" s="620"/>
      <c r="BR5" s="620"/>
      <c r="BS5" s="620"/>
      <c r="BT5" s="620"/>
      <c r="BU5" s="620"/>
      <c r="BV5" s="620"/>
      <c r="BW5" s="620"/>
      <c r="BX5" s="620"/>
      <c r="BY5" s="620"/>
      <c r="BZ5" s="620"/>
      <c r="CA5" s="620"/>
      <c r="CB5" s="620"/>
      <c r="CC5" s="620"/>
      <c r="CD5" s="620"/>
      <c r="CE5" s="620"/>
      <c r="CF5" s="620"/>
      <c r="CG5" s="620"/>
      <c r="CH5" s="621"/>
      <c r="CI5" s="620"/>
      <c r="CJ5" s="620"/>
      <c r="CK5" s="620"/>
      <c r="CL5" s="620"/>
      <c r="CM5" s="620"/>
      <c r="CN5" s="620"/>
      <c r="CO5" s="620"/>
      <c r="CP5" s="620"/>
      <c r="CQ5" s="620"/>
      <c r="CR5" s="620"/>
      <c r="CS5" s="620"/>
      <c r="CT5" s="620"/>
      <c r="CU5" s="620"/>
      <c r="CV5" s="620"/>
      <c r="CW5" s="620"/>
      <c r="CX5" s="620"/>
      <c r="CY5" s="622"/>
      <c r="CZ5" s="623"/>
      <c r="DA5" s="624"/>
      <c r="DB5" s="624"/>
      <c r="DC5" s="624"/>
      <c r="DD5" s="624"/>
      <c r="DE5" s="624"/>
      <c r="DF5" s="624"/>
      <c r="DG5" s="624"/>
      <c r="DH5" s="624"/>
      <c r="DI5" s="624"/>
      <c r="DJ5" s="624"/>
      <c r="DK5" s="624"/>
      <c r="DL5" s="624"/>
      <c r="DM5" s="624"/>
      <c r="DN5" s="624"/>
      <c r="DO5" s="624"/>
      <c r="DP5" s="624"/>
      <c r="DQ5" s="624"/>
      <c r="DR5" s="624"/>
      <c r="DS5" s="624"/>
      <c r="DT5" s="624"/>
      <c r="DU5" s="624"/>
      <c r="DV5" s="624"/>
      <c r="DW5" s="625"/>
      <c r="DX5" s="624"/>
    </row>
    <row r="6" spans="2:128" ht="25.5" x14ac:dyDescent="0.2">
      <c r="B6" s="626" t="s">
        <v>469</v>
      </c>
      <c r="C6" s="627" t="s">
        <v>470</v>
      </c>
      <c r="D6" s="628"/>
      <c r="E6" s="618"/>
      <c r="F6" s="629"/>
      <c r="G6" s="629"/>
      <c r="H6" s="630"/>
      <c r="I6" s="630"/>
      <c r="J6" s="630"/>
      <c r="K6" s="630"/>
      <c r="L6" s="630"/>
      <c r="M6" s="630"/>
      <c r="N6" s="630"/>
      <c r="O6" s="630"/>
      <c r="P6" s="630"/>
      <c r="Q6" s="630"/>
      <c r="R6" s="631"/>
      <c r="S6" s="615"/>
      <c r="T6" s="616"/>
      <c r="U6" s="632" t="s">
        <v>471</v>
      </c>
      <c r="V6" s="618"/>
      <c r="W6" s="618"/>
      <c r="X6" s="618">
        <f t="shared" ref="X6:BC6" si="4">SUMIF($C:$C,"58.1x",X:X)</f>
        <v>0</v>
      </c>
      <c r="Y6" s="618">
        <f t="shared" si="4"/>
        <v>0</v>
      </c>
      <c r="Z6" s="618">
        <f t="shared" si="4"/>
        <v>0</v>
      </c>
      <c r="AA6" s="618">
        <f t="shared" si="4"/>
        <v>0</v>
      </c>
      <c r="AB6" s="618">
        <f t="shared" si="4"/>
        <v>0</v>
      </c>
      <c r="AC6" s="618">
        <f t="shared" si="4"/>
        <v>0</v>
      </c>
      <c r="AD6" s="618">
        <f t="shared" si="4"/>
        <v>0</v>
      </c>
      <c r="AE6" s="618">
        <f t="shared" si="4"/>
        <v>0</v>
      </c>
      <c r="AF6" s="618">
        <f t="shared" si="4"/>
        <v>0</v>
      </c>
      <c r="AG6" s="618">
        <f t="shared" si="4"/>
        <v>0</v>
      </c>
      <c r="AH6" s="618">
        <f t="shared" si="4"/>
        <v>0</v>
      </c>
      <c r="AI6" s="618">
        <f t="shared" si="4"/>
        <v>0</v>
      </c>
      <c r="AJ6" s="618">
        <f t="shared" si="4"/>
        <v>0</v>
      </c>
      <c r="AK6" s="618">
        <f t="shared" si="4"/>
        <v>0</v>
      </c>
      <c r="AL6" s="618">
        <f t="shared" si="4"/>
        <v>0</v>
      </c>
      <c r="AM6" s="618">
        <f t="shared" si="4"/>
        <v>0</v>
      </c>
      <c r="AN6" s="618">
        <f t="shared" si="4"/>
        <v>0</v>
      </c>
      <c r="AO6" s="618">
        <f t="shared" si="4"/>
        <v>0</v>
      </c>
      <c r="AP6" s="618">
        <f t="shared" si="4"/>
        <v>0</v>
      </c>
      <c r="AQ6" s="618">
        <f t="shared" si="4"/>
        <v>0</v>
      </c>
      <c r="AR6" s="618">
        <f t="shared" si="4"/>
        <v>0</v>
      </c>
      <c r="AS6" s="618">
        <f t="shared" si="4"/>
        <v>0</v>
      </c>
      <c r="AT6" s="618">
        <f t="shared" si="4"/>
        <v>0</v>
      </c>
      <c r="AU6" s="618">
        <f t="shared" si="4"/>
        <v>0</v>
      </c>
      <c r="AV6" s="618">
        <f t="shared" si="4"/>
        <v>0</v>
      </c>
      <c r="AW6" s="618">
        <f t="shared" si="4"/>
        <v>0</v>
      </c>
      <c r="AX6" s="618">
        <f t="shared" si="4"/>
        <v>0</v>
      </c>
      <c r="AY6" s="618">
        <f t="shared" si="4"/>
        <v>0</v>
      </c>
      <c r="AZ6" s="618">
        <f t="shared" si="4"/>
        <v>0</v>
      </c>
      <c r="BA6" s="618">
        <f t="shared" si="4"/>
        <v>0</v>
      </c>
      <c r="BB6" s="618">
        <f t="shared" si="4"/>
        <v>0</v>
      </c>
      <c r="BC6" s="618">
        <f t="shared" si="4"/>
        <v>0</v>
      </c>
      <c r="BD6" s="618">
        <f t="shared" ref="BD6:CI6" si="5">SUMIF($C:$C,"58.1x",BD:BD)</f>
        <v>0</v>
      </c>
      <c r="BE6" s="618">
        <f t="shared" si="5"/>
        <v>0</v>
      </c>
      <c r="BF6" s="618">
        <f t="shared" si="5"/>
        <v>0</v>
      </c>
      <c r="BG6" s="618">
        <f t="shared" si="5"/>
        <v>0</v>
      </c>
      <c r="BH6" s="618">
        <f t="shared" si="5"/>
        <v>0</v>
      </c>
      <c r="BI6" s="618">
        <f t="shared" si="5"/>
        <v>0</v>
      </c>
      <c r="BJ6" s="618">
        <f t="shared" si="5"/>
        <v>0</v>
      </c>
      <c r="BK6" s="618">
        <f t="shared" si="5"/>
        <v>0</v>
      </c>
      <c r="BL6" s="618">
        <f t="shared" si="5"/>
        <v>0</v>
      </c>
      <c r="BM6" s="618">
        <f t="shared" si="5"/>
        <v>0</v>
      </c>
      <c r="BN6" s="618">
        <f t="shared" si="5"/>
        <v>0</v>
      </c>
      <c r="BO6" s="618">
        <f t="shared" si="5"/>
        <v>0</v>
      </c>
      <c r="BP6" s="618">
        <f t="shared" si="5"/>
        <v>0</v>
      </c>
      <c r="BQ6" s="618">
        <f t="shared" si="5"/>
        <v>0</v>
      </c>
      <c r="BR6" s="618">
        <f t="shared" si="5"/>
        <v>0</v>
      </c>
      <c r="BS6" s="618">
        <f t="shared" si="5"/>
        <v>0</v>
      </c>
      <c r="BT6" s="618">
        <f t="shared" si="5"/>
        <v>0</v>
      </c>
      <c r="BU6" s="618">
        <f t="shared" si="5"/>
        <v>0</v>
      </c>
      <c r="BV6" s="618">
        <f t="shared" si="5"/>
        <v>0</v>
      </c>
      <c r="BW6" s="618">
        <f t="shared" si="5"/>
        <v>0</v>
      </c>
      <c r="BX6" s="618">
        <f t="shared" si="5"/>
        <v>0</v>
      </c>
      <c r="BY6" s="618">
        <f t="shared" si="5"/>
        <v>0</v>
      </c>
      <c r="BZ6" s="618">
        <f t="shared" si="5"/>
        <v>0</v>
      </c>
      <c r="CA6" s="618">
        <f t="shared" si="5"/>
        <v>0</v>
      </c>
      <c r="CB6" s="618">
        <f t="shared" si="5"/>
        <v>0</v>
      </c>
      <c r="CC6" s="618">
        <f t="shared" si="5"/>
        <v>0</v>
      </c>
      <c r="CD6" s="618">
        <f t="shared" si="5"/>
        <v>0</v>
      </c>
      <c r="CE6" s="618">
        <f t="shared" si="5"/>
        <v>0</v>
      </c>
      <c r="CF6" s="618">
        <f t="shared" si="5"/>
        <v>0</v>
      </c>
      <c r="CG6" s="618">
        <f t="shared" si="5"/>
        <v>0</v>
      </c>
      <c r="CH6" s="618">
        <f t="shared" si="5"/>
        <v>0</v>
      </c>
      <c r="CI6" s="618">
        <f t="shared" si="5"/>
        <v>0</v>
      </c>
      <c r="CJ6" s="618">
        <f t="shared" ref="CJ6:DO6" si="6">SUMIF($C:$C,"58.1x",CJ:CJ)</f>
        <v>0</v>
      </c>
      <c r="CK6" s="618">
        <f t="shared" si="6"/>
        <v>0</v>
      </c>
      <c r="CL6" s="618">
        <f t="shared" si="6"/>
        <v>0</v>
      </c>
      <c r="CM6" s="618">
        <f t="shared" si="6"/>
        <v>0</v>
      </c>
      <c r="CN6" s="618">
        <f t="shared" si="6"/>
        <v>0</v>
      </c>
      <c r="CO6" s="618">
        <f t="shared" si="6"/>
        <v>0</v>
      </c>
      <c r="CP6" s="618">
        <f t="shared" si="6"/>
        <v>0</v>
      </c>
      <c r="CQ6" s="618">
        <f t="shared" si="6"/>
        <v>0</v>
      </c>
      <c r="CR6" s="618">
        <f t="shared" si="6"/>
        <v>0</v>
      </c>
      <c r="CS6" s="618">
        <f t="shared" si="6"/>
        <v>0</v>
      </c>
      <c r="CT6" s="618">
        <f t="shared" si="6"/>
        <v>0</v>
      </c>
      <c r="CU6" s="618">
        <f t="shared" si="6"/>
        <v>0</v>
      </c>
      <c r="CV6" s="618">
        <f t="shared" si="6"/>
        <v>0</v>
      </c>
      <c r="CW6" s="618">
        <f t="shared" si="6"/>
        <v>0</v>
      </c>
      <c r="CX6" s="618">
        <f t="shared" si="6"/>
        <v>0</v>
      </c>
      <c r="CY6" s="633">
        <f t="shared" si="6"/>
        <v>0</v>
      </c>
      <c r="CZ6" s="634">
        <f t="shared" si="6"/>
        <v>0</v>
      </c>
      <c r="DA6" s="634">
        <f t="shared" si="6"/>
        <v>0</v>
      </c>
      <c r="DB6" s="634">
        <f t="shared" si="6"/>
        <v>0</v>
      </c>
      <c r="DC6" s="634">
        <f t="shared" si="6"/>
        <v>0</v>
      </c>
      <c r="DD6" s="634">
        <f t="shared" si="6"/>
        <v>0</v>
      </c>
      <c r="DE6" s="634">
        <f t="shared" si="6"/>
        <v>0</v>
      </c>
      <c r="DF6" s="634">
        <f t="shared" si="6"/>
        <v>0</v>
      </c>
      <c r="DG6" s="634">
        <f t="shared" si="6"/>
        <v>0</v>
      </c>
      <c r="DH6" s="634">
        <f t="shared" si="6"/>
        <v>0</v>
      </c>
      <c r="DI6" s="634">
        <f t="shared" si="6"/>
        <v>0</v>
      </c>
      <c r="DJ6" s="634">
        <f t="shared" si="6"/>
        <v>0</v>
      </c>
      <c r="DK6" s="634">
        <f t="shared" si="6"/>
        <v>0</v>
      </c>
      <c r="DL6" s="634">
        <f t="shared" si="6"/>
        <v>0</v>
      </c>
      <c r="DM6" s="634">
        <f t="shared" si="6"/>
        <v>0</v>
      </c>
      <c r="DN6" s="634">
        <f t="shared" si="6"/>
        <v>0</v>
      </c>
      <c r="DO6" s="634">
        <f t="shared" si="6"/>
        <v>0</v>
      </c>
      <c r="DP6" s="634">
        <f t="shared" ref="DP6:DW6" si="7">SUMIF($C:$C,"58.1x",DP:DP)</f>
        <v>0</v>
      </c>
      <c r="DQ6" s="634">
        <f t="shared" si="7"/>
        <v>0</v>
      </c>
      <c r="DR6" s="634">
        <f t="shared" si="7"/>
        <v>0</v>
      </c>
      <c r="DS6" s="634">
        <f t="shared" si="7"/>
        <v>0</v>
      </c>
      <c r="DT6" s="634">
        <f t="shared" si="7"/>
        <v>0</v>
      </c>
      <c r="DU6" s="634">
        <f t="shared" si="7"/>
        <v>0</v>
      </c>
      <c r="DV6" s="634">
        <f t="shared" si="7"/>
        <v>0</v>
      </c>
      <c r="DW6" s="635">
        <f t="shared" si="7"/>
        <v>0</v>
      </c>
      <c r="DX6" s="624"/>
    </row>
    <row r="7" spans="2:128" ht="28.5" x14ac:dyDescent="0.2">
      <c r="B7" s="636" t="s">
        <v>472</v>
      </c>
      <c r="C7" s="637" t="s">
        <v>113</v>
      </c>
      <c r="D7" s="638" t="s">
        <v>113</v>
      </c>
      <c r="E7" s="639"/>
      <c r="F7" s="640"/>
      <c r="G7" s="641"/>
      <c r="H7" s="642" t="s">
        <v>474</v>
      </c>
      <c r="I7" s="643">
        <f>MAX(X7:AV7)</f>
        <v>0</v>
      </c>
      <c r="J7" s="642">
        <f>SUMPRODUCT($X$2:$CY$2,$X7:$CY7)*365</f>
        <v>0</v>
      </c>
      <c r="K7" s="642">
        <f>SUMPRODUCT($X$2:$CY$2,$X8:$CY8)+SUMPRODUCT($X$2:$CY$2,$X9:$CY9)+SUMPRODUCT($X$2:$CY$2,$X10:$CY10)</f>
        <v>0</v>
      </c>
      <c r="L7" s="642">
        <f>SUMPRODUCT($X$2:$CY$2,$X11:$CY11) +SUMPRODUCT($X$2:$CY$2,$X12:$CY12)</f>
        <v>0</v>
      </c>
      <c r="M7" s="642">
        <f>SUMPRODUCT($X$2:$CY$2,$X13:$CY13)</f>
        <v>0</v>
      </c>
      <c r="N7" s="642">
        <f>SUMPRODUCT($X$2:$CY$2,$X16:$CY16) +SUMPRODUCT($X$2:$CY$2,$X17:$CY17)</f>
        <v>0</v>
      </c>
      <c r="O7" s="642">
        <f>SUMPRODUCT($X$2:$CY$2,$X14:$CY14) +SUMPRODUCT($X$2:$CY$2,$X15:$CY15) +SUMPRODUCT($X$2:$CY$2,$X18:$CY18)</f>
        <v>0</v>
      </c>
      <c r="P7" s="642">
        <f>SUM(K7:O7)</f>
        <v>0</v>
      </c>
      <c r="Q7" s="642" t="e">
        <f>(SUM(K7:M7)*100000)/(J7*1000)</f>
        <v>#DIV/0!</v>
      </c>
      <c r="R7" s="644" t="e">
        <f>(P7*100000)/(J7*1000)</f>
        <v>#DIV/0!</v>
      </c>
      <c r="S7" s="645"/>
      <c r="T7" s="646"/>
      <c r="U7" s="738" t="s">
        <v>475</v>
      </c>
      <c r="V7" s="670" t="s">
        <v>113</v>
      </c>
      <c r="W7" s="739" t="s">
        <v>75</v>
      </c>
      <c r="X7" s="647"/>
      <c r="Y7" s="647"/>
      <c r="Z7" s="647"/>
      <c r="AA7" s="647"/>
      <c r="AB7" s="647"/>
      <c r="AC7" s="647"/>
      <c r="AD7" s="647"/>
      <c r="AE7" s="647"/>
      <c r="AF7" s="647"/>
      <c r="AG7" s="647"/>
      <c r="AH7" s="647"/>
      <c r="AI7" s="647"/>
      <c r="AJ7" s="647"/>
      <c r="AK7" s="648"/>
      <c r="AL7" s="648"/>
      <c r="AM7" s="648"/>
      <c r="AN7" s="648"/>
      <c r="AO7" s="648"/>
      <c r="AP7" s="648"/>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648"/>
      <c r="CA7" s="648"/>
      <c r="CB7" s="648"/>
      <c r="CC7" s="648"/>
      <c r="CD7" s="648"/>
      <c r="CE7" s="649"/>
      <c r="CF7" s="649"/>
      <c r="CG7" s="649"/>
      <c r="CH7" s="649"/>
      <c r="CI7" s="649"/>
      <c r="CJ7" s="649"/>
      <c r="CK7" s="649"/>
      <c r="CL7" s="649"/>
      <c r="CM7" s="649"/>
      <c r="CN7" s="649"/>
      <c r="CO7" s="649"/>
      <c r="CP7" s="649"/>
      <c r="CQ7" s="649"/>
      <c r="CR7" s="649"/>
      <c r="CS7" s="649"/>
      <c r="CT7" s="649"/>
      <c r="CU7" s="649"/>
      <c r="CV7" s="649"/>
      <c r="CW7" s="649"/>
      <c r="CX7" s="649"/>
      <c r="CY7" s="650"/>
      <c r="CZ7" s="651">
        <v>0</v>
      </c>
      <c r="DA7" s="652">
        <v>0</v>
      </c>
      <c r="DB7" s="652">
        <v>0</v>
      </c>
      <c r="DC7" s="652">
        <v>0</v>
      </c>
      <c r="DD7" s="652">
        <v>0</v>
      </c>
      <c r="DE7" s="652">
        <v>0</v>
      </c>
      <c r="DF7" s="652">
        <v>0</v>
      </c>
      <c r="DG7" s="652">
        <v>0</v>
      </c>
      <c r="DH7" s="652">
        <v>0</v>
      </c>
      <c r="DI7" s="652">
        <v>0</v>
      </c>
      <c r="DJ7" s="652">
        <v>0</v>
      </c>
      <c r="DK7" s="652">
        <v>0</v>
      </c>
      <c r="DL7" s="652">
        <v>0</v>
      </c>
      <c r="DM7" s="652">
        <v>0</v>
      </c>
      <c r="DN7" s="652">
        <v>0</v>
      </c>
      <c r="DO7" s="652">
        <v>0</v>
      </c>
      <c r="DP7" s="652">
        <v>0</v>
      </c>
      <c r="DQ7" s="652">
        <v>0</v>
      </c>
      <c r="DR7" s="652">
        <v>0</v>
      </c>
      <c r="DS7" s="652">
        <v>0</v>
      </c>
      <c r="DT7" s="652">
        <v>0</v>
      </c>
      <c r="DU7" s="652">
        <v>0</v>
      </c>
      <c r="DV7" s="652">
        <v>0</v>
      </c>
      <c r="DW7" s="653">
        <v>0</v>
      </c>
      <c r="DX7" s="624"/>
    </row>
    <row r="8" spans="2:128" x14ac:dyDescent="0.2">
      <c r="B8" s="654"/>
      <c r="C8" s="655"/>
      <c r="D8" s="656"/>
      <c r="E8" s="657"/>
      <c r="F8" s="657"/>
      <c r="G8" s="656"/>
      <c r="H8" s="657"/>
      <c r="I8" s="657"/>
      <c r="J8" s="657"/>
      <c r="K8" s="657"/>
      <c r="L8" s="657"/>
      <c r="M8" s="657"/>
      <c r="N8" s="657"/>
      <c r="O8" s="657"/>
      <c r="P8" s="657"/>
      <c r="Q8" s="657"/>
      <c r="R8" s="658"/>
      <c r="S8" s="657"/>
      <c r="T8" s="657"/>
      <c r="U8" s="669" t="s">
        <v>476</v>
      </c>
      <c r="V8" s="670" t="s">
        <v>113</v>
      </c>
      <c r="W8" s="739" t="s">
        <v>477</v>
      </c>
      <c r="X8" s="647"/>
      <c r="Y8" s="647"/>
      <c r="Z8" s="647"/>
      <c r="AA8" s="647"/>
      <c r="AB8" s="647"/>
      <c r="AC8" s="647"/>
      <c r="AD8" s="647"/>
      <c r="AE8" s="647"/>
      <c r="AF8" s="647"/>
      <c r="AG8" s="647"/>
      <c r="AH8" s="647"/>
      <c r="AI8" s="647"/>
      <c r="AJ8" s="647"/>
      <c r="AK8" s="648"/>
      <c r="AL8" s="648"/>
      <c r="AM8" s="648"/>
      <c r="AN8" s="648"/>
      <c r="AO8" s="648"/>
      <c r="AP8" s="648"/>
      <c r="AQ8" s="648"/>
      <c r="AR8" s="648"/>
      <c r="AS8" s="648"/>
      <c r="AT8" s="648"/>
      <c r="AU8" s="648"/>
      <c r="AV8" s="648"/>
      <c r="AW8" s="648"/>
      <c r="AX8" s="648"/>
      <c r="AY8" s="648"/>
      <c r="AZ8" s="648"/>
      <c r="BA8" s="648"/>
      <c r="BB8" s="648"/>
      <c r="BC8" s="648"/>
      <c r="BD8" s="648"/>
      <c r="BE8" s="648"/>
      <c r="BF8" s="648"/>
      <c r="BG8" s="648"/>
      <c r="BH8" s="648"/>
      <c r="BI8" s="648"/>
      <c r="BJ8" s="648"/>
      <c r="BK8" s="648"/>
      <c r="BL8" s="648"/>
      <c r="BM8" s="648"/>
      <c r="BN8" s="648"/>
      <c r="BO8" s="648"/>
      <c r="BP8" s="648"/>
      <c r="BQ8" s="648"/>
      <c r="BR8" s="648"/>
      <c r="BS8" s="648"/>
      <c r="BT8" s="648"/>
      <c r="BU8" s="648"/>
      <c r="BV8" s="648"/>
      <c r="BW8" s="648"/>
      <c r="BX8" s="648"/>
      <c r="BY8" s="648"/>
      <c r="BZ8" s="648"/>
      <c r="CA8" s="648"/>
      <c r="CB8" s="648"/>
      <c r="CC8" s="648"/>
      <c r="CD8" s="648"/>
      <c r="CE8" s="649"/>
      <c r="CF8" s="649"/>
      <c r="CG8" s="649"/>
      <c r="CH8" s="649"/>
      <c r="CI8" s="649"/>
      <c r="CJ8" s="649"/>
      <c r="CK8" s="649"/>
      <c r="CL8" s="649"/>
      <c r="CM8" s="649"/>
      <c r="CN8" s="649"/>
      <c r="CO8" s="649"/>
      <c r="CP8" s="649"/>
      <c r="CQ8" s="649"/>
      <c r="CR8" s="649"/>
      <c r="CS8" s="649"/>
      <c r="CT8" s="649"/>
      <c r="CU8" s="649"/>
      <c r="CV8" s="649"/>
      <c r="CW8" s="649"/>
      <c r="CX8" s="649"/>
      <c r="CY8" s="650"/>
      <c r="CZ8" s="651">
        <v>0</v>
      </c>
      <c r="DA8" s="652">
        <v>0</v>
      </c>
      <c r="DB8" s="652">
        <v>0</v>
      </c>
      <c r="DC8" s="652">
        <v>0</v>
      </c>
      <c r="DD8" s="652">
        <v>0</v>
      </c>
      <c r="DE8" s="652">
        <v>0</v>
      </c>
      <c r="DF8" s="652">
        <v>0</v>
      </c>
      <c r="DG8" s="652">
        <v>0</v>
      </c>
      <c r="DH8" s="652">
        <v>0</v>
      </c>
      <c r="DI8" s="652">
        <v>0</v>
      </c>
      <c r="DJ8" s="652">
        <v>0</v>
      </c>
      <c r="DK8" s="652">
        <v>0</v>
      </c>
      <c r="DL8" s="652">
        <v>0</v>
      </c>
      <c r="DM8" s="652">
        <v>0</v>
      </c>
      <c r="DN8" s="652">
        <v>0</v>
      </c>
      <c r="DO8" s="652">
        <v>0</v>
      </c>
      <c r="DP8" s="652">
        <v>0</v>
      </c>
      <c r="DQ8" s="652">
        <v>0</v>
      </c>
      <c r="DR8" s="652">
        <v>0</v>
      </c>
      <c r="DS8" s="652">
        <v>0</v>
      </c>
      <c r="DT8" s="652">
        <v>0</v>
      </c>
      <c r="DU8" s="652">
        <v>0</v>
      </c>
      <c r="DV8" s="652">
        <v>0</v>
      </c>
      <c r="DW8" s="653">
        <v>0</v>
      </c>
      <c r="DX8" s="624"/>
    </row>
    <row r="9" spans="2:128" x14ac:dyDescent="0.2">
      <c r="B9" s="659"/>
      <c r="C9" s="660"/>
      <c r="D9" s="661"/>
      <c r="E9" s="661"/>
      <c r="F9" s="661"/>
      <c r="G9" s="661"/>
      <c r="H9" s="661"/>
      <c r="I9" s="661"/>
      <c r="J9" s="661"/>
      <c r="K9" s="661"/>
      <c r="L9" s="661"/>
      <c r="M9" s="661"/>
      <c r="N9" s="661"/>
      <c r="O9" s="661"/>
      <c r="P9" s="661"/>
      <c r="Q9" s="661"/>
      <c r="R9" s="662"/>
      <c r="S9" s="661"/>
      <c r="T9" s="661"/>
      <c r="U9" s="669" t="s">
        <v>478</v>
      </c>
      <c r="V9" s="670" t="s">
        <v>113</v>
      </c>
      <c r="W9" s="739" t="s">
        <v>477</v>
      </c>
      <c r="X9" s="647"/>
      <c r="Y9" s="647"/>
      <c r="Z9" s="647"/>
      <c r="AA9" s="647"/>
      <c r="AB9" s="647"/>
      <c r="AC9" s="647"/>
      <c r="AD9" s="647"/>
      <c r="AE9" s="647"/>
      <c r="AF9" s="647"/>
      <c r="AG9" s="647"/>
      <c r="AH9" s="647"/>
      <c r="AI9" s="647"/>
      <c r="AJ9" s="647"/>
      <c r="AK9" s="648"/>
      <c r="AL9" s="648"/>
      <c r="AM9" s="648"/>
      <c r="AN9" s="648"/>
      <c r="AO9" s="648"/>
      <c r="AP9" s="648"/>
      <c r="AQ9" s="648"/>
      <c r="AR9" s="648"/>
      <c r="AS9" s="648"/>
      <c r="AT9" s="648"/>
      <c r="AU9" s="648"/>
      <c r="AV9" s="648"/>
      <c r="AW9" s="648"/>
      <c r="AX9" s="648"/>
      <c r="AY9" s="648"/>
      <c r="AZ9" s="648"/>
      <c r="BA9" s="648"/>
      <c r="BB9" s="648"/>
      <c r="BC9" s="648"/>
      <c r="BD9" s="648"/>
      <c r="BE9" s="648"/>
      <c r="BF9" s="648"/>
      <c r="BG9" s="648"/>
      <c r="BH9" s="648"/>
      <c r="BI9" s="648"/>
      <c r="BJ9" s="648"/>
      <c r="BK9" s="648"/>
      <c r="BL9" s="648"/>
      <c r="BM9" s="648"/>
      <c r="BN9" s="648"/>
      <c r="BO9" s="648"/>
      <c r="BP9" s="648"/>
      <c r="BQ9" s="648"/>
      <c r="BR9" s="648"/>
      <c r="BS9" s="648"/>
      <c r="BT9" s="648"/>
      <c r="BU9" s="648"/>
      <c r="BV9" s="648"/>
      <c r="BW9" s="648"/>
      <c r="BX9" s="648"/>
      <c r="BY9" s="648"/>
      <c r="BZ9" s="648"/>
      <c r="CA9" s="648"/>
      <c r="CB9" s="648"/>
      <c r="CC9" s="648"/>
      <c r="CD9" s="648"/>
      <c r="CE9" s="649"/>
      <c r="CF9" s="649"/>
      <c r="CG9" s="649"/>
      <c r="CH9" s="649"/>
      <c r="CI9" s="649"/>
      <c r="CJ9" s="649"/>
      <c r="CK9" s="649"/>
      <c r="CL9" s="649"/>
      <c r="CM9" s="649"/>
      <c r="CN9" s="649"/>
      <c r="CO9" s="649"/>
      <c r="CP9" s="649"/>
      <c r="CQ9" s="649"/>
      <c r="CR9" s="649"/>
      <c r="CS9" s="649"/>
      <c r="CT9" s="649"/>
      <c r="CU9" s="649"/>
      <c r="CV9" s="649"/>
      <c r="CW9" s="649"/>
      <c r="CX9" s="649"/>
      <c r="CY9" s="650"/>
      <c r="CZ9" s="651">
        <v>0</v>
      </c>
      <c r="DA9" s="652">
        <v>0</v>
      </c>
      <c r="DB9" s="652">
        <v>0</v>
      </c>
      <c r="DC9" s="652">
        <v>0</v>
      </c>
      <c r="DD9" s="652">
        <v>0</v>
      </c>
      <c r="DE9" s="652">
        <v>0</v>
      </c>
      <c r="DF9" s="652">
        <v>0</v>
      </c>
      <c r="DG9" s="652">
        <v>0</v>
      </c>
      <c r="DH9" s="652">
        <v>0</v>
      </c>
      <c r="DI9" s="652">
        <v>0</v>
      </c>
      <c r="DJ9" s="652">
        <v>0</v>
      </c>
      <c r="DK9" s="652">
        <v>0</v>
      </c>
      <c r="DL9" s="652">
        <v>0</v>
      </c>
      <c r="DM9" s="652">
        <v>0</v>
      </c>
      <c r="DN9" s="652">
        <v>0</v>
      </c>
      <c r="DO9" s="652">
        <v>0</v>
      </c>
      <c r="DP9" s="652">
        <v>0</v>
      </c>
      <c r="DQ9" s="652">
        <v>0</v>
      </c>
      <c r="DR9" s="652">
        <v>0</v>
      </c>
      <c r="DS9" s="652">
        <v>0</v>
      </c>
      <c r="DT9" s="652">
        <v>0</v>
      </c>
      <c r="DU9" s="652">
        <v>0</v>
      </c>
      <c r="DV9" s="652">
        <v>0</v>
      </c>
      <c r="DW9" s="653">
        <v>0</v>
      </c>
      <c r="DX9" s="624"/>
    </row>
    <row r="10" spans="2:128" x14ac:dyDescent="0.2">
      <c r="B10" s="659"/>
      <c r="C10" s="660"/>
      <c r="D10" s="661"/>
      <c r="E10" s="661"/>
      <c r="F10" s="661"/>
      <c r="G10" s="661"/>
      <c r="H10" s="661"/>
      <c r="I10" s="661"/>
      <c r="J10" s="661"/>
      <c r="K10" s="661"/>
      <c r="L10" s="661"/>
      <c r="M10" s="661"/>
      <c r="N10" s="661"/>
      <c r="O10" s="661"/>
      <c r="P10" s="661"/>
      <c r="Q10" s="661"/>
      <c r="R10" s="662"/>
      <c r="S10" s="661"/>
      <c r="T10" s="661"/>
      <c r="U10" s="669" t="s">
        <v>772</v>
      </c>
      <c r="V10" s="670" t="s">
        <v>113</v>
      </c>
      <c r="W10" s="739" t="s">
        <v>477</v>
      </c>
      <c r="X10" s="647"/>
      <c r="Y10" s="647"/>
      <c r="Z10" s="647"/>
      <c r="AA10" s="647"/>
      <c r="AB10" s="647"/>
      <c r="AC10" s="647"/>
      <c r="AD10" s="647"/>
      <c r="AE10" s="647"/>
      <c r="AF10" s="647"/>
      <c r="AG10" s="647"/>
      <c r="AH10" s="647"/>
      <c r="AI10" s="647"/>
      <c r="AJ10" s="647"/>
      <c r="AK10" s="648"/>
      <c r="AL10" s="648"/>
      <c r="AM10" s="648"/>
      <c r="AN10" s="648"/>
      <c r="AO10" s="648"/>
      <c r="AP10" s="648"/>
      <c r="AQ10" s="648"/>
      <c r="AR10" s="648"/>
      <c r="AS10" s="648"/>
      <c r="AT10" s="648"/>
      <c r="AU10" s="648"/>
      <c r="AV10" s="648"/>
      <c r="AW10" s="648"/>
      <c r="AX10" s="648"/>
      <c r="AY10" s="648"/>
      <c r="AZ10" s="648"/>
      <c r="BA10" s="648"/>
      <c r="BB10" s="648"/>
      <c r="BC10" s="648"/>
      <c r="BD10" s="648"/>
      <c r="BE10" s="648"/>
      <c r="BF10" s="648"/>
      <c r="BG10" s="648"/>
      <c r="BH10" s="648"/>
      <c r="BI10" s="648"/>
      <c r="BJ10" s="648"/>
      <c r="BK10" s="648"/>
      <c r="BL10" s="648"/>
      <c r="BM10" s="648"/>
      <c r="BN10" s="648"/>
      <c r="BO10" s="648"/>
      <c r="BP10" s="648"/>
      <c r="BQ10" s="648"/>
      <c r="BR10" s="648"/>
      <c r="BS10" s="648"/>
      <c r="BT10" s="648"/>
      <c r="BU10" s="648"/>
      <c r="BV10" s="648"/>
      <c r="BW10" s="648"/>
      <c r="BX10" s="648"/>
      <c r="BY10" s="648"/>
      <c r="BZ10" s="648"/>
      <c r="CA10" s="648"/>
      <c r="CB10" s="648"/>
      <c r="CC10" s="648"/>
      <c r="CD10" s="648"/>
      <c r="CE10" s="649"/>
      <c r="CF10" s="649"/>
      <c r="CG10" s="649"/>
      <c r="CH10" s="649"/>
      <c r="CI10" s="649"/>
      <c r="CJ10" s="649"/>
      <c r="CK10" s="649"/>
      <c r="CL10" s="649"/>
      <c r="CM10" s="649"/>
      <c r="CN10" s="649"/>
      <c r="CO10" s="649"/>
      <c r="CP10" s="649"/>
      <c r="CQ10" s="649"/>
      <c r="CR10" s="649"/>
      <c r="CS10" s="649"/>
      <c r="CT10" s="649"/>
      <c r="CU10" s="649"/>
      <c r="CV10" s="649"/>
      <c r="CW10" s="649"/>
      <c r="CX10" s="649"/>
      <c r="CY10" s="650"/>
      <c r="CZ10" s="651"/>
      <c r="DA10" s="652"/>
      <c r="DB10" s="652"/>
      <c r="DC10" s="652"/>
      <c r="DD10" s="652"/>
      <c r="DE10" s="652"/>
      <c r="DF10" s="652"/>
      <c r="DG10" s="652"/>
      <c r="DH10" s="652"/>
      <c r="DI10" s="652"/>
      <c r="DJ10" s="652"/>
      <c r="DK10" s="652"/>
      <c r="DL10" s="652"/>
      <c r="DM10" s="652"/>
      <c r="DN10" s="652"/>
      <c r="DO10" s="652"/>
      <c r="DP10" s="652"/>
      <c r="DQ10" s="652"/>
      <c r="DR10" s="652"/>
      <c r="DS10" s="652"/>
      <c r="DT10" s="652"/>
      <c r="DU10" s="652"/>
      <c r="DV10" s="652"/>
      <c r="DW10" s="653"/>
      <c r="DX10" s="624"/>
    </row>
    <row r="11" spans="2:128" x14ac:dyDescent="0.2">
      <c r="B11" s="663"/>
      <c r="C11" s="664"/>
      <c r="D11" s="596"/>
      <c r="E11" s="596"/>
      <c r="F11" s="596"/>
      <c r="G11" s="596"/>
      <c r="H11" s="596"/>
      <c r="I11" s="596"/>
      <c r="J11" s="596"/>
      <c r="K11" s="596"/>
      <c r="L11" s="596"/>
      <c r="M11" s="596"/>
      <c r="N11" s="596"/>
      <c r="O11" s="596"/>
      <c r="P11" s="596"/>
      <c r="Q11" s="596"/>
      <c r="R11" s="665"/>
      <c r="S11" s="596"/>
      <c r="T11" s="596"/>
      <c r="U11" s="669" t="s">
        <v>479</v>
      </c>
      <c r="V11" s="670" t="s">
        <v>113</v>
      </c>
      <c r="W11" s="671" t="s">
        <v>477</v>
      </c>
      <c r="X11" s="647"/>
      <c r="Y11" s="647"/>
      <c r="Z11" s="647"/>
      <c r="AA11" s="647"/>
      <c r="AB11" s="647"/>
      <c r="AC11" s="647"/>
      <c r="AD11" s="647"/>
      <c r="AE11" s="647"/>
      <c r="AF11" s="647"/>
      <c r="AG11" s="647"/>
      <c r="AH11" s="647"/>
      <c r="AI11" s="647"/>
      <c r="AJ11" s="647"/>
      <c r="AK11" s="648"/>
      <c r="AL11" s="648"/>
      <c r="AM11" s="648"/>
      <c r="AN11" s="648"/>
      <c r="AO11" s="648"/>
      <c r="AP11" s="648"/>
      <c r="AQ11" s="648"/>
      <c r="AR11" s="648"/>
      <c r="AS11" s="648"/>
      <c r="AT11" s="648"/>
      <c r="AU11" s="648"/>
      <c r="AV11" s="648"/>
      <c r="AW11" s="648"/>
      <c r="AX11" s="648"/>
      <c r="AY11" s="648"/>
      <c r="AZ11" s="648"/>
      <c r="BA11" s="648"/>
      <c r="BB11" s="648"/>
      <c r="BC11" s="648"/>
      <c r="BD11" s="648"/>
      <c r="BE11" s="648"/>
      <c r="BF11" s="648"/>
      <c r="BG11" s="648"/>
      <c r="BH11" s="648"/>
      <c r="BI11" s="648"/>
      <c r="BJ11" s="648"/>
      <c r="BK11" s="648"/>
      <c r="BL11" s="648"/>
      <c r="BM11" s="648"/>
      <c r="BN11" s="648"/>
      <c r="BO11" s="648"/>
      <c r="BP11" s="648"/>
      <c r="BQ11" s="648"/>
      <c r="BR11" s="648"/>
      <c r="BS11" s="648"/>
      <c r="BT11" s="648"/>
      <c r="BU11" s="648"/>
      <c r="BV11" s="648"/>
      <c r="BW11" s="648"/>
      <c r="BX11" s="648"/>
      <c r="BY11" s="648"/>
      <c r="BZ11" s="648"/>
      <c r="CA11" s="648"/>
      <c r="CB11" s="648"/>
      <c r="CC11" s="648"/>
      <c r="CD11" s="648"/>
      <c r="CE11" s="649"/>
      <c r="CF11" s="649"/>
      <c r="CG11" s="649"/>
      <c r="CH11" s="649"/>
      <c r="CI11" s="649"/>
      <c r="CJ11" s="649"/>
      <c r="CK11" s="649"/>
      <c r="CL11" s="649"/>
      <c r="CM11" s="649"/>
      <c r="CN11" s="649"/>
      <c r="CO11" s="649"/>
      <c r="CP11" s="649"/>
      <c r="CQ11" s="649"/>
      <c r="CR11" s="649"/>
      <c r="CS11" s="649"/>
      <c r="CT11" s="649"/>
      <c r="CU11" s="649"/>
      <c r="CV11" s="649"/>
      <c r="CW11" s="649"/>
      <c r="CX11" s="649"/>
      <c r="CY11" s="650"/>
      <c r="CZ11" s="651">
        <v>0</v>
      </c>
      <c r="DA11" s="652">
        <v>0</v>
      </c>
      <c r="DB11" s="652">
        <v>0</v>
      </c>
      <c r="DC11" s="652">
        <v>0</v>
      </c>
      <c r="DD11" s="652">
        <v>0</v>
      </c>
      <c r="DE11" s="652">
        <v>0</v>
      </c>
      <c r="DF11" s="652">
        <v>0</v>
      </c>
      <c r="DG11" s="652">
        <v>0</v>
      </c>
      <c r="DH11" s="652">
        <v>0</v>
      </c>
      <c r="DI11" s="652">
        <v>0</v>
      </c>
      <c r="DJ11" s="652">
        <v>0</v>
      </c>
      <c r="DK11" s="652">
        <v>0</v>
      </c>
      <c r="DL11" s="652">
        <v>0</v>
      </c>
      <c r="DM11" s="652">
        <v>0</v>
      </c>
      <c r="DN11" s="652">
        <v>0</v>
      </c>
      <c r="DO11" s="652">
        <v>0</v>
      </c>
      <c r="DP11" s="652">
        <v>0</v>
      </c>
      <c r="DQ11" s="652">
        <v>0</v>
      </c>
      <c r="DR11" s="652">
        <v>0</v>
      </c>
      <c r="DS11" s="652">
        <v>0</v>
      </c>
      <c r="DT11" s="652">
        <v>0</v>
      </c>
      <c r="DU11" s="652">
        <v>0</v>
      </c>
      <c r="DV11" s="652">
        <v>0</v>
      </c>
      <c r="DW11" s="653">
        <v>0</v>
      </c>
      <c r="DX11" s="624"/>
    </row>
    <row r="12" spans="2:128" x14ac:dyDescent="0.2">
      <c r="B12" s="666"/>
      <c r="C12" s="667"/>
      <c r="D12" s="584"/>
      <c r="E12" s="584"/>
      <c r="F12" s="584"/>
      <c r="G12" s="584"/>
      <c r="H12" s="584"/>
      <c r="I12" s="584"/>
      <c r="J12" s="584"/>
      <c r="K12" s="584"/>
      <c r="L12" s="584"/>
      <c r="M12" s="584"/>
      <c r="N12" s="584"/>
      <c r="O12" s="584"/>
      <c r="P12" s="584"/>
      <c r="Q12" s="584"/>
      <c r="R12" s="668"/>
      <c r="S12" s="584"/>
      <c r="T12" s="584"/>
      <c r="U12" s="669" t="s">
        <v>480</v>
      </c>
      <c r="V12" s="670" t="s">
        <v>113</v>
      </c>
      <c r="W12" s="671" t="s">
        <v>477</v>
      </c>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648"/>
      <c r="AV12" s="648"/>
      <c r="AW12" s="648"/>
      <c r="AX12" s="648"/>
      <c r="AY12" s="648"/>
      <c r="AZ12" s="648"/>
      <c r="BA12" s="648"/>
      <c r="BB12" s="648"/>
      <c r="BC12" s="648"/>
      <c r="BD12" s="648"/>
      <c r="BE12" s="648"/>
      <c r="BF12" s="648"/>
      <c r="BG12" s="648"/>
      <c r="BH12" s="648"/>
      <c r="BI12" s="648"/>
      <c r="BJ12" s="648"/>
      <c r="BK12" s="648"/>
      <c r="BL12" s="648"/>
      <c r="BM12" s="648"/>
      <c r="BN12" s="648"/>
      <c r="BO12" s="648"/>
      <c r="BP12" s="648"/>
      <c r="BQ12" s="648"/>
      <c r="BR12" s="648"/>
      <c r="BS12" s="648"/>
      <c r="BT12" s="648"/>
      <c r="BU12" s="648"/>
      <c r="BV12" s="648"/>
      <c r="BW12" s="648"/>
      <c r="BX12" s="648"/>
      <c r="BY12" s="648"/>
      <c r="BZ12" s="648"/>
      <c r="CA12" s="648"/>
      <c r="CB12" s="648"/>
      <c r="CC12" s="648"/>
      <c r="CD12" s="648"/>
      <c r="CE12" s="649"/>
      <c r="CF12" s="649"/>
      <c r="CG12" s="649"/>
      <c r="CH12" s="649"/>
      <c r="CI12" s="649"/>
      <c r="CJ12" s="649"/>
      <c r="CK12" s="649"/>
      <c r="CL12" s="649"/>
      <c r="CM12" s="649"/>
      <c r="CN12" s="649"/>
      <c r="CO12" s="649"/>
      <c r="CP12" s="649"/>
      <c r="CQ12" s="649"/>
      <c r="CR12" s="649"/>
      <c r="CS12" s="649"/>
      <c r="CT12" s="649"/>
      <c r="CU12" s="649"/>
      <c r="CV12" s="649"/>
      <c r="CW12" s="649"/>
      <c r="CX12" s="649"/>
      <c r="CY12" s="650"/>
      <c r="CZ12" s="651">
        <v>0</v>
      </c>
      <c r="DA12" s="652">
        <v>0</v>
      </c>
      <c r="DB12" s="652">
        <v>0</v>
      </c>
      <c r="DC12" s="652">
        <v>0</v>
      </c>
      <c r="DD12" s="652">
        <v>0</v>
      </c>
      <c r="DE12" s="652">
        <v>0</v>
      </c>
      <c r="DF12" s="652">
        <v>0</v>
      </c>
      <c r="DG12" s="652">
        <v>0</v>
      </c>
      <c r="DH12" s="652">
        <v>0</v>
      </c>
      <c r="DI12" s="652">
        <v>0</v>
      </c>
      <c r="DJ12" s="652">
        <v>0</v>
      </c>
      <c r="DK12" s="652">
        <v>0</v>
      </c>
      <c r="DL12" s="652">
        <v>0</v>
      </c>
      <c r="DM12" s="652">
        <v>0</v>
      </c>
      <c r="DN12" s="652">
        <v>0</v>
      </c>
      <c r="DO12" s="652">
        <v>0</v>
      </c>
      <c r="DP12" s="652">
        <v>0</v>
      </c>
      <c r="DQ12" s="652">
        <v>0</v>
      </c>
      <c r="DR12" s="652">
        <v>0</v>
      </c>
      <c r="DS12" s="652">
        <v>0</v>
      </c>
      <c r="DT12" s="652">
        <v>0</v>
      </c>
      <c r="DU12" s="652">
        <v>0</v>
      </c>
      <c r="DV12" s="652">
        <v>0</v>
      </c>
      <c r="DW12" s="653">
        <v>0</v>
      </c>
      <c r="DX12" s="624"/>
    </row>
    <row r="13" spans="2:128" x14ac:dyDescent="0.2">
      <c r="B13" s="666"/>
      <c r="C13" s="667"/>
      <c r="D13" s="584"/>
      <c r="E13" s="584"/>
      <c r="F13" s="584"/>
      <c r="G13" s="584"/>
      <c r="H13" s="584"/>
      <c r="I13" s="584"/>
      <c r="J13" s="584"/>
      <c r="K13" s="584"/>
      <c r="L13" s="584"/>
      <c r="M13" s="584"/>
      <c r="N13" s="584"/>
      <c r="O13" s="584"/>
      <c r="P13" s="584"/>
      <c r="Q13" s="584"/>
      <c r="R13" s="668"/>
      <c r="S13" s="584"/>
      <c r="T13" s="584"/>
      <c r="U13" s="672" t="s">
        <v>481</v>
      </c>
      <c r="V13" s="673" t="s">
        <v>113</v>
      </c>
      <c r="W13" s="671" t="s">
        <v>477</v>
      </c>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c r="BE13" s="648"/>
      <c r="BF13" s="648"/>
      <c r="BG13" s="648"/>
      <c r="BH13" s="648"/>
      <c r="BI13" s="648"/>
      <c r="BJ13" s="648"/>
      <c r="BK13" s="648"/>
      <c r="BL13" s="648"/>
      <c r="BM13" s="648"/>
      <c r="BN13" s="648"/>
      <c r="BO13" s="648"/>
      <c r="BP13" s="648"/>
      <c r="BQ13" s="648"/>
      <c r="BR13" s="648"/>
      <c r="BS13" s="648"/>
      <c r="BT13" s="648"/>
      <c r="BU13" s="648"/>
      <c r="BV13" s="648"/>
      <c r="BW13" s="648"/>
      <c r="BX13" s="648"/>
      <c r="BY13" s="648"/>
      <c r="BZ13" s="648"/>
      <c r="CA13" s="648"/>
      <c r="CB13" s="648"/>
      <c r="CC13" s="648"/>
      <c r="CD13" s="648"/>
      <c r="CE13" s="649"/>
      <c r="CF13" s="649"/>
      <c r="CG13" s="649"/>
      <c r="CH13" s="649"/>
      <c r="CI13" s="649"/>
      <c r="CJ13" s="649"/>
      <c r="CK13" s="649"/>
      <c r="CL13" s="649"/>
      <c r="CM13" s="649"/>
      <c r="CN13" s="649"/>
      <c r="CO13" s="649"/>
      <c r="CP13" s="649"/>
      <c r="CQ13" s="649"/>
      <c r="CR13" s="649"/>
      <c r="CS13" s="649"/>
      <c r="CT13" s="649"/>
      <c r="CU13" s="649"/>
      <c r="CV13" s="649"/>
      <c r="CW13" s="649"/>
      <c r="CX13" s="649"/>
      <c r="CY13" s="650"/>
      <c r="CZ13" s="651">
        <v>0</v>
      </c>
      <c r="DA13" s="652">
        <v>0</v>
      </c>
      <c r="DB13" s="652">
        <v>0</v>
      </c>
      <c r="DC13" s="652">
        <v>0</v>
      </c>
      <c r="DD13" s="652">
        <v>0</v>
      </c>
      <c r="DE13" s="652">
        <v>0</v>
      </c>
      <c r="DF13" s="652">
        <v>0</v>
      </c>
      <c r="DG13" s="652">
        <v>0</v>
      </c>
      <c r="DH13" s="652">
        <v>0</v>
      </c>
      <c r="DI13" s="652">
        <v>0</v>
      </c>
      <c r="DJ13" s="652">
        <v>0</v>
      </c>
      <c r="DK13" s="652">
        <v>0</v>
      </c>
      <c r="DL13" s="652">
        <v>0</v>
      </c>
      <c r="DM13" s="652">
        <v>0</v>
      </c>
      <c r="DN13" s="652">
        <v>0</v>
      </c>
      <c r="DO13" s="652">
        <v>0</v>
      </c>
      <c r="DP13" s="652">
        <v>0</v>
      </c>
      <c r="DQ13" s="652">
        <v>0</v>
      </c>
      <c r="DR13" s="652">
        <v>0</v>
      </c>
      <c r="DS13" s="652">
        <v>0</v>
      </c>
      <c r="DT13" s="652">
        <v>0</v>
      </c>
      <c r="DU13" s="652">
        <v>0</v>
      </c>
      <c r="DV13" s="652">
        <v>0</v>
      </c>
      <c r="DW13" s="653">
        <v>0</v>
      </c>
      <c r="DX13" s="624"/>
    </row>
    <row r="14" spans="2:128" x14ac:dyDescent="0.2">
      <c r="B14" s="666"/>
      <c r="C14" s="667"/>
      <c r="D14" s="584"/>
      <c r="E14" s="584"/>
      <c r="F14" s="584"/>
      <c r="G14" s="584"/>
      <c r="H14" s="584"/>
      <c r="I14" s="584"/>
      <c r="J14" s="584"/>
      <c r="K14" s="584"/>
      <c r="L14" s="584"/>
      <c r="M14" s="584"/>
      <c r="N14" s="584"/>
      <c r="O14" s="584"/>
      <c r="P14" s="584"/>
      <c r="Q14" s="584"/>
      <c r="R14" s="668"/>
      <c r="S14" s="584"/>
      <c r="T14" s="584"/>
      <c r="U14" s="669" t="s">
        <v>482</v>
      </c>
      <c r="V14" s="670" t="s">
        <v>113</v>
      </c>
      <c r="W14" s="671" t="s">
        <v>477</v>
      </c>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c r="BF14" s="648"/>
      <c r="BG14" s="648"/>
      <c r="BH14" s="648"/>
      <c r="BI14" s="648"/>
      <c r="BJ14" s="648"/>
      <c r="BK14" s="648"/>
      <c r="BL14" s="648"/>
      <c r="BM14" s="648"/>
      <c r="BN14" s="648"/>
      <c r="BO14" s="648"/>
      <c r="BP14" s="648"/>
      <c r="BQ14" s="648"/>
      <c r="BR14" s="648"/>
      <c r="BS14" s="648"/>
      <c r="BT14" s="648"/>
      <c r="BU14" s="648"/>
      <c r="BV14" s="648"/>
      <c r="BW14" s="648"/>
      <c r="BX14" s="648"/>
      <c r="BY14" s="648"/>
      <c r="BZ14" s="648"/>
      <c r="CA14" s="648"/>
      <c r="CB14" s="648"/>
      <c r="CC14" s="648"/>
      <c r="CD14" s="648"/>
      <c r="CE14" s="649"/>
      <c r="CF14" s="649"/>
      <c r="CG14" s="649"/>
      <c r="CH14" s="649"/>
      <c r="CI14" s="649"/>
      <c r="CJ14" s="649"/>
      <c r="CK14" s="649"/>
      <c r="CL14" s="649"/>
      <c r="CM14" s="649"/>
      <c r="CN14" s="649"/>
      <c r="CO14" s="649"/>
      <c r="CP14" s="649"/>
      <c r="CQ14" s="649"/>
      <c r="CR14" s="649"/>
      <c r="CS14" s="649"/>
      <c r="CT14" s="649"/>
      <c r="CU14" s="649"/>
      <c r="CV14" s="649"/>
      <c r="CW14" s="649"/>
      <c r="CX14" s="649"/>
      <c r="CY14" s="650"/>
      <c r="CZ14" s="651">
        <v>0</v>
      </c>
      <c r="DA14" s="652">
        <v>0</v>
      </c>
      <c r="DB14" s="652">
        <v>0</v>
      </c>
      <c r="DC14" s="652">
        <v>0</v>
      </c>
      <c r="DD14" s="652">
        <v>0</v>
      </c>
      <c r="DE14" s="652">
        <v>0</v>
      </c>
      <c r="DF14" s="652">
        <v>0</v>
      </c>
      <c r="DG14" s="652">
        <v>0</v>
      </c>
      <c r="DH14" s="652">
        <v>0</v>
      </c>
      <c r="DI14" s="652">
        <v>0</v>
      </c>
      <c r="DJ14" s="652">
        <v>0</v>
      </c>
      <c r="DK14" s="652">
        <v>0</v>
      </c>
      <c r="DL14" s="652">
        <v>0</v>
      </c>
      <c r="DM14" s="652">
        <v>0</v>
      </c>
      <c r="DN14" s="652">
        <v>0</v>
      </c>
      <c r="DO14" s="652">
        <v>0</v>
      </c>
      <c r="DP14" s="652">
        <v>0</v>
      </c>
      <c r="DQ14" s="652">
        <v>0</v>
      </c>
      <c r="DR14" s="652">
        <v>0</v>
      </c>
      <c r="DS14" s="652">
        <v>0</v>
      </c>
      <c r="DT14" s="652">
        <v>0</v>
      </c>
      <c r="DU14" s="652">
        <v>0</v>
      </c>
      <c r="DV14" s="652">
        <v>0</v>
      </c>
      <c r="DW14" s="653">
        <v>0</v>
      </c>
      <c r="DX14" s="624"/>
    </row>
    <row r="15" spans="2:128" x14ac:dyDescent="0.2">
      <c r="B15" s="674"/>
      <c r="C15" s="667"/>
      <c r="D15" s="584"/>
      <c r="E15" s="584"/>
      <c r="F15" s="584"/>
      <c r="G15" s="584"/>
      <c r="H15" s="584"/>
      <c r="I15" s="584"/>
      <c r="J15" s="584"/>
      <c r="K15" s="584"/>
      <c r="L15" s="584"/>
      <c r="M15" s="584"/>
      <c r="N15" s="584"/>
      <c r="O15" s="584"/>
      <c r="P15" s="584"/>
      <c r="Q15" s="584"/>
      <c r="R15" s="668"/>
      <c r="S15" s="584"/>
      <c r="T15" s="584"/>
      <c r="U15" s="669" t="s">
        <v>483</v>
      </c>
      <c r="V15" s="670" t="s">
        <v>113</v>
      </c>
      <c r="W15" s="671" t="s">
        <v>477</v>
      </c>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c r="BE15" s="648"/>
      <c r="BF15" s="648"/>
      <c r="BG15" s="648"/>
      <c r="BH15" s="648"/>
      <c r="BI15" s="648"/>
      <c r="BJ15" s="648"/>
      <c r="BK15" s="648"/>
      <c r="BL15" s="648"/>
      <c r="BM15" s="648"/>
      <c r="BN15" s="648"/>
      <c r="BO15" s="648"/>
      <c r="BP15" s="648"/>
      <c r="BQ15" s="648"/>
      <c r="BR15" s="648"/>
      <c r="BS15" s="648"/>
      <c r="BT15" s="648"/>
      <c r="BU15" s="648"/>
      <c r="BV15" s="648"/>
      <c r="BW15" s="648"/>
      <c r="BX15" s="648"/>
      <c r="BY15" s="648"/>
      <c r="BZ15" s="648"/>
      <c r="CA15" s="648"/>
      <c r="CB15" s="648"/>
      <c r="CC15" s="648"/>
      <c r="CD15" s="648"/>
      <c r="CE15" s="649"/>
      <c r="CF15" s="649"/>
      <c r="CG15" s="649"/>
      <c r="CH15" s="649"/>
      <c r="CI15" s="649"/>
      <c r="CJ15" s="649"/>
      <c r="CK15" s="649"/>
      <c r="CL15" s="649"/>
      <c r="CM15" s="649"/>
      <c r="CN15" s="649"/>
      <c r="CO15" s="649"/>
      <c r="CP15" s="649"/>
      <c r="CQ15" s="649"/>
      <c r="CR15" s="649"/>
      <c r="CS15" s="649"/>
      <c r="CT15" s="649"/>
      <c r="CU15" s="649"/>
      <c r="CV15" s="649"/>
      <c r="CW15" s="649"/>
      <c r="CX15" s="649"/>
      <c r="CY15" s="650"/>
      <c r="CZ15" s="651">
        <v>0</v>
      </c>
      <c r="DA15" s="652">
        <v>0</v>
      </c>
      <c r="DB15" s="652">
        <v>0</v>
      </c>
      <c r="DC15" s="652">
        <v>0</v>
      </c>
      <c r="DD15" s="652">
        <v>0</v>
      </c>
      <c r="DE15" s="652">
        <v>0</v>
      </c>
      <c r="DF15" s="652">
        <v>0</v>
      </c>
      <c r="DG15" s="652">
        <v>0</v>
      </c>
      <c r="DH15" s="652">
        <v>0</v>
      </c>
      <c r="DI15" s="652">
        <v>0</v>
      </c>
      <c r="DJ15" s="652">
        <v>0</v>
      </c>
      <c r="DK15" s="652">
        <v>0</v>
      </c>
      <c r="DL15" s="652">
        <v>0</v>
      </c>
      <c r="DM15" s="652">
        <v>0</v>
      </c>
      <c r="DN15" s="652">
        <v>0</v>
      </c>
      <c r="DO15" s="652">
        <v>0</v>
      </c>
      <c r="DP15" s="652">
        <v>0</v>
      </c>
      <c r="DQ15" s="652">
        <v>0</v>
      </c>
      <c r="DR15" s="652">
        <v>0</v>
      </c>
      <c r="DS15" s="652">
        <v>0</v>
      </c>
      <c r="DT15" s="652">
        <v>0</v>
      </c>
      <c r="DU15" s="652">
        <v>0</v>
      </c>
      <c r="DV15" s="652">
        <v>0</v>
      </c>
      <c r="DW15" s="653">
        <v>0</v>
      </c>
      <c r="DX15" s="624"/>
    </row>
    <row r="16" spans="2:128" x14ac:dyDescent="0.2">
      <c r="B16" s="674"/>
      <c r="C16" s="667"/>
      <c r="D16" s="584"/>
      <c r="E16" s="584"/>
      <c r="F16" s="584"/>
      <c r="G16" s="584"/>
      <c r="H16" s="584"/>
      <c r="I16" s="584"/>
      <c r="J16" s="584"/>
      <c r="K16" s="584"/>
      <c r="L16" s="584"/>
      <c r="M16" s="584"/>
      <c r="N16" s="584"/>
      <c r="O16" s="584"/>
      <c r="P16" s="584"/>
      <c r="Q16" s="584"/>
      <c r="R16" s="668"/>
      <c r="S16" s="584"/>
      <c r="T16" s="584"/>
      <c r="U16" s="669" t="s">
        <v>484</v>
      </c>
      <c r="V16" s="670" t="s">
        <v>113</v>
      </c>
      <c r="W16" s="671" t="s">
        <v>477</v>
      </c>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8"/>
      <c r="BO16" s="648"/>
      <c r="BP16" s="648"/>
      <c r="BQ16" s="648"/>
      <c r="BR16" s="648"/>
      <c r="BS16" s="648"/>
      <c r="BT16" s="648"/>
      <c r="BU16" s="648"/>
      <c r="BV16" s="648"/>
      <c r="BW16" s="648"/>
      <c r="BX16" s="648"/>
      <c r="BY16" s="648"/>
      <c r="BZ16" s="648"/>
      <c r="CA16" s="648"/>
      <c r="CB16" s="648"/>
      <c r="CC16" s="648"/>
      <c r="CD16" s="648"/>
      <c r="CE16" s="649"/>
      <c r="CF16" s="649"/>
      <c r="CG16" s="649"/>
      <c r="CH16" s="649"/>
      <c r="CI16" s="649"/>
      <c r="CJ16" s="649"/>
      <c r="CK16" s="649"/>
      <c r="CL16" s="649"/>
      <c r="CM16" s="649"/>
      <c r="CN16" s="649"/>
      <c r="CO16" s="649"/>
      <c r="CP16" s="649"/>
      <c r="CQ16" s="649"/>
      <c r="CR16" s="649"/>
      <c r="CS16" s="649"/>
      <c r="CT16" s="649"/>
      <c r="CU16" s="649"/>
      <c r="CV16" s="649"/>
      <c r="CW16" s="649"/>
      <c r="CX16" s="649"/>
      <c r="CY16" s="650"/>
      <c r="CZ16" s="651">
        <v>0</v>
      </c>
      <c r="DA16" s="652">
        <v>0</v>
      </c>
      <c r="DB16" s="652">
        <v>0</v>
      </c>
      <c r="DC16" s="652">
        <v>0</v>
      </c>
      <c r="DD16" s="652">
        <v>0</v>
      </c>
      <c r="DE16" s="652">
        <v>0</v>
      </c>
      <c r="DF16" s="652">
        <v>0</v>
      </c>
      <c r="DG16" s="652">
        <v>0</v>
      </c>
      <c r="DH16" s="652">
        <v>0</v>
      </c>
      <c r="DI16" s="652">
        <v>0</v>
      </c>
      <c r="DJ16" s="652">
        <v>0</v>
      </c>
      <c r="DK16" s="652">
        <v>0</v>
      </c>
      <c r="DL16" s="652">
        <v>0</v>
      </c>
      <c r="DM16" s="652">
        <v>0</v>
      </c>
      <c r="DN16" s="652">
        <v>0</v>
      </c>
      <c r="DO16" s="652">
        <v>0</v>
      </c>
      <c r="DP16" s="652">
        <v>0</v>
      </c>
      <c r="DQ16" s="652">
        <v>0</v>
      </c>
      <c r="DR16" s="652">
        <v>0</v>
      </c>
      <c r="DS16" s="652">
        <v>0</v>
      </c>
      <c r="DT16" s="652">
        <v>0</v>
      </c>
      <c r="DU16" s="652">
        <v>0</v>
      </c>
      <c r="DV16" s="652">
        <v>0</v>
      </c>
      <c r="DW16" s="653">
        <v>0</v>
      </c>
      <c r="DX16" s="624"/>
    </row>
    <row r="17" spans="2:128" x14ac:dyDescent="0.2">
      <c r="B17" s="674"/>
      <c r="C17" s="667"/>
      <c r="D17" s="584"/>
      <c r="E17" s="584"/>
      <c r="F17" s="584"/>
      <c r="G17" s="584"/>
      <c r="H17" s="584"/>
      <c r="I17" s="584"/>
      <c r="J17" s="584"/>
      <c r="K17" s="584"/>
      <c r="L17" s="584"/>
      <c r="M17" s="584"/>
      <c r="N17" s="584"/>
      <c r="O17" s="584"/>
      <c r="P17" s="584"/>
      <c r="Q17" s="584"/>
      <c r="R17" s="668"/>
      <c r="S17" s="584"/>
      <c r="T17" s="584"/>
      <c r="U17" s="669" t="s">
        <v>485</v>
      </c>
      <c r="V17" s="670" t="s">
        <v>113</v>
      </c>
      <c r="W17" s="671" t="s">
        <v>477</v>
      </c>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8"/>
      <c r="BJ17" s="648"/>
      <c r="BK17" s="648"/>
      <c r="BL17" s="648"/>
      <c r="BM17" s="648"/>
      <c r="BN17" s="648"/>
      <c r="BO17" s="648"/>
      <c r="BP17" s="648"/>
      <c r="BQ17" s="648"/>
      <c r="BR17" s="648"/>
      <c r="BS17" s="648"/>
      <c r="BT17" s="648"/>
      <c r="BU17" s="648"/>
      <c r="BV17" s="648"/>
      <c r="BW17" s="648"/>
      <c r="BX17" s="648"/>
      <c r="BY17" s="648"/>
      <c r="BZ17" s="648"/>
      <c r="CA17" s="648"/>
      <c r="CB17" s="648"/>
      <c r="CC17" s="648"/>
      <c r="CD17" s="648"/>
      <c r="CE17" s="649"/>
      <c r="CF17" s="649"/>
      <c r="CG17" s="649"/>
      <c r="CH17" s="649"/>
      <c r="CI17" s="649"/>
      <c r="CJ17" s="649"/>
      <c r="CK17" s="649"/>
      <c r="CL17" s="649"/>
      <c r="CM17" s="649"/>
      <c r="CN17" s="649"/>
      <c r="CO17" s="649"/>
      <c r="CP17" s="649"/>
      <c r="CQ17" s="649"/>
      <c r="CR17" s="649"/>
      <c r="CS17" s="649"/>
      <c r="CT17" s="649"/>
      <c r="CU17" s="649"/>
      <c r="CV17" s="649"/>
      <c r="CW17" s="649"/>
      <c r="CX17" s="649"/>
      <c r="CY17" s="650"/>
      <c r="CZ17" s="651">
        <v>0</v>
      </c>
      <c r="DA17" s="652">
        <v>0</v>
      </c>
      <c r="DB17" s="652">
        <v>0</v>
      </c>
      <c r="DC17" s="652">
        <v>0</v>
      </c>
      <c r="DD17" s="652">
        <v>0</v>
      </c>
      <c r="DE17" s="652">
        <v>0</v>
      </c>
      <c r="DF17" s="652">
        <v>0</v>
      </c>
      <c r="DG17" s="652">
        <v>0</v>
      </c>
      <c r="DH17" s="652">
        <v>0</v>
      </c>
      <c r="DI17" s="652">
        <v>0</v>
      </c>
      <c r="DJ17" s="652">
        <v>0</v>
      </c>
      <c r="DK17" s="652">
        <v>0</v>
      </c>
      <c r="DL17" s="652">
        <v>0</v>
      </c>
      <c r="DM17" s="652">
        <v>0</v>
      </c>
      <c r="DN17" s="652">
        <v>0</v>
      </c>
      <c r="DO17" s="652">
        <v>0</v>
      </c>
      <c r="DP17" s="652">
        <v>0</v>
      </c>
      <c r="DQ17" s="652">
        <v>0</v>
      </c>
      <c r="DR17" s="652">
        <v>0</v>
      </c>
      <c r="DS17" s="652">
        <v>0</v>
      </c>
      <c r="DT17" s="652">
        <v>0</v>
      </c>
      <c r="DU17" s="652">
        <v>0</v>
      </c>
      <c r="DV17" s="652">
        <v>0</v>
      </c>
      <c r="DW17" s="653">
        <v>0</v>
      </c>
      <c r="DX17" s="624"/>
    </row>
    <row r="18" spans="2:128" x14ac:dyDescent="0.2">
      <c r="B18" s="674"/>
      <c r="C18" s="667"/>
      <c r="D18" s="584"/>
      <c r="E18" s="584"/>
      <c r="F18" s="584"/>
      <c r="G18" s="584"/>
      <c r="H18" s="584"/>
      <c r="I18" s="584"/>
      <c r="J18" s="584"/>
      <c r="K18" s="584"/>
      <c r="L18" s="584"/>
      <c r="M18" s="584"/>
      <c r="N18" s="584"/>
      <c r="O18" s="584"/>
      <c r="P18" s="584"/>
      <c r="Q18" s="584"/>
      <c r="R18" s="668"/>
      <c r="S18" s="584"/>
      <c r="T18" s="584"/>
      <c r="U18" s="675" t="s">
        <v>486</v>
      </c>
      <c r="V18" s="670" t="s">
        <v>113</v>
      </c>
      <c r="W18" s="671" t="s">
        <v>477</v>
      </c>
      <c r="X18" s="676"/>
      <c r="Y18" s="676"/>
      <c r="Z18" s="676"/>
      <c r="AA18" s="676"/>
      <c r="AB18" s="676"/>
      <c r="AC18" s="676"/>
      <c r="AD18" s="676"/>
      <c r="AE18" s="676"/>
      <c r="AF18" s="676"/>
      <c r="AG18" s="676"/>
      <c r="AH18" s="676"/>
      <c r="AI18" s="676"/>
      <c r="AJ18" s="676"/>
      <c r="AK18" s="676"/>
      <c r="AL18" s="676"/>
      <c r="AM18" s="676"/>
      <c r="AN18" s="676"/>
      <c r="AO18" s="676"/>
      <c r="AP18" s="676"/>
      <c r="AQ18" s="676"/>
      <c r="AR18" s="676"/>
      <c r="AS18" s="676"/>
      <c r="AT18" s="676"/>
      <c r="AU18" s="676"/>
      <c r="AV18" s="676"/>
      <c r="AW18" s="676"/>
      <c r="AX18" s="676"/>
      <c r="AY18" s="676"/>
      <c r="AZ18" s="676"/>
      <c r="BA18" s="676"/>
      <c r="BB18" s="676"/>
      <c r="BC18" s="676"/>
      <c r="BD18" s="676"/>
      <c r="BE18" s="676"/>
      <c r="BF18" s="676"/>
      <c r="BG18" s="676"/>
      <c r="BH18" s="676"/>
      <c r="BI18" s="676"/>
      <c r="BJ18" s="676"/>
      <c r="BK18" s="676"/>
      <c r="BL18" s="676"/>
      <c r="BM18" s="676"/>
      <c r="BN18" s="676"/>
      <c r="BO18" s="676"/>
      <c r="BP18" s="676"/>
      <c r="BQ18" s="676"/>
      <c r="BR18" s="676"/>
      <c r="BS18" s="676"/>
      <c r="BT18" s="676"/>
      <c r="BU18" s="676"/>
      <c r="BV18" s="676"/>
      <c r="BW18" s="676"/>
      <c r="BX18" s="676"/>
      <c r="BY18" s="676"/>
      <c r="BZ18" s="676"/>
      <c r="CA18" s="676"/>
      <c r="CB18" s="676"/>
      <c r="CC18" s="676"/>
      <c r="CD18" s="676"/>
      <c r="CE18" s="677"/>
      <c r="CF18" s="677"/>
      <c r="CG18" s="677"/>
      <c r="CH18" s="677"/>
      <c r="CI18" s="677"/>
      <c r="CJ18" s="677"/>
      <c r="CK18" s="677"/>
      <c r="CL18" s="677"/>
      <c r="CM18" s="677"/>
      <c r="CN18" s="677"/>
      <c r="CO18" s="677"/>
      <c r="CP18" s="677"/>
      <c r="CQ18" s="677"/>
      <c r="CR18" s="677"/>
      <c r="CS18" s="677"/>
      <c r="CT18" s="677"/>
      <c r="CU18" s="677"/>
      <c r="CV18" s="677"/>
      <c r="CW18" s="677"/>
      <c r="CX18" s="677"/>
      <c r="CY18" s="678"/>
      <c r="CZ18" s="651">
        <v>0</v>
      </c>
      <c r="DA18" s="652">
        <v>0</v>
      </c>
      <c r="DB18" s="652">
        <v>0</v>
      </c>
      <c r="DC18" s="652">
        <v>0</v>
      </c>
      <c r="DD18" s="652">
        <v>0</v>
      </c>
      <c r="DE18" s="652">
        <v>0</v>
      </c>
      <c r="DF18" s="652">
        <v>0</v>
      </c>
      <c r="DG18" s="652">
        <v>0</v>
      </c>
      <c r="DH18" s="652">
        <v>0</v>
      </c>
      <c r="DI18" s="652">
        <v>0</v>
      </c>
      <c r="DJ18" s="652">
        <v>0</v>
      </c>
      <c r="DK18" s="652">
        <v>0</v>
      </c>
      <c r="DL18" s="652">
        <v>0</v>
      </c>
      <c r="DM18" s="652">
        <v>0</v>
      </c>
      <c r="DN18" s="652">
        <v>0</v>
      </c>
      <c r="DO18" s="652">
        <v>0</v>
      </c>
      <c r="DP18" s="652">
        <v>0</v>
      </c>
      <c r="DQ18" s="652">
        <v>0</v>
      </c>
      <c r="DR18" s="652">
        <v>0</v>
      </c>
      <c r="DS18" s="652">
        <v>0</v>
      </c>
      <c r="DT18" s="652">
        <v>0</v>
      </c>
      <c r="DU18" s="652">
        <v>0</v>
      </c>
      <c r="DV18" s="652">
        <v>0</v>
      </c>
      <c r="DW18" s="653">
        <v>0</v>
      </c>
      <c r="DX18" s="624"/>
    </row>
    <row r="19" spans="2:128" ht="15.75" thickBot="1" x14ac:dyDescent="0.25">
      <c r="B19" s="679"/>
      <c r="C19" s="680"/>
      <c r="D19" s="681"/>
      <c r="E19" s="681"/>
      <c r="F19" s="681"/>
      <c r="G19" s="681"/>
      <c r="H19" s="681"/>
      <c r="I19" s="681"/>
      <c r="J19" s="681"/>
      <c r="K19" s="681"/>
      <c r="L19" s="681"/>
      <c r="M19" s="681"/>
      <c r="N19" s="681"/>
      <c r="O19" s="681"/>
      <c r="P19" s="681"/>
      <c r="Q19" s="681"/>
      <c r="R19" s="682"/>
      <c r="S19" s="681"/>
      <c r="T19" s="681"/>
      <c r="U19" s="683" t="s">
        <v>114</v>
      </c>
      <c r="V19" s="684" t="s">
        <v>487</v>
      </c>
      <c r="W19" s="685" t="s">
        <v>477</v>
      </c>
      <c r="X19" s="686">
        <f>SUM(X8:X18)</f>
        <v>0</v>
      </c>
      <c r="Y19" s="686">
        <f t="shared" ref="Y19:CJ19" si="8">SUM(Y8:Y18)</f>
        <v>0</v>
      </c>
      <c r="Z19" s="686">
        <f t="shared" si="8"/>
        <v>0</v>
      </c>
      <c r="AA19" s="686">
        <f t="shared" si="8"/>
        <v>0</v>
      </c>
      <c r="AB19" s="686">
        <f t="shared" si="8"/>
        <v>0</v>
      </c>
      <c r="AC19" s="686">
        <f t="shared" si="8"/>
        <v>0</v>
      </c>
      <c r="AD19" s="686">
        <f t="shared" si="8"/>
        <v>0</v>
      </c>
      <c r="AE19" s="686">
        <f t="shared" si="8"/>
        <v>0</v>
      </c>
      <c r="AF19" s="686">
        <f t="shared" si="8"/>
        <v>0</v>
      </c>
      <c r="AG19" s="686">
        <f t="shared" si="8"/>
        <v>0</v>
      </c>
      <c r="AH19" s="686">
        <f t="shared" si="8"/>
        <v>0</v>
      </c>
      <c r="AI19" s="686">
        <f t="shared" si="8"/>
        <v>0</v>
      </c>
      <c r="AJ19" s="686">
        <f t="shared" si="8"/>
        <v>0</v>
      </c>
      <c r="AK19" s="686">
        <f t="shared" si="8"/>
        <v>0</v>
      </c>
      <c r="AL19" s="686">
        <f t="shared" si="8"/>
        <v>0</v>
      </c>
      <c r="AM19" s="686">
        <f t="shared" si="8"/>
        <v>0</v>
      </c>
      <c r="AN19" s="686">
        <f t="shared" si="8"/>
        <v>0</v>
      </c>
      <c r="AO19" s="686">
        <f t="shared" si="8"/>
        <v>0</v>
      </c>
      <c r="AP19" s="686">
        <f t="shared" si="8"/>
        <v>0</v>
      </c>
      <c r="AQ19" s="686">
        <f t="shared" si="8"/>
        <v>0</v>
      </c>
      <c r="AR19" s="686">
        <f t="shared" si="8"/>
        <v>0</v>
      </c>
      <c r="AS19" s="686">
        <f t="shared" si="8"/>
        <v>0</v>
      </c>
      <c r="AT19" s="686">
        <f t="shared" si="8"/>
        <v>0</v>
      </c>
      <c r="AU19" s="686">
        <f t="shared" si="8"/>
        <v>0</v>
      </c>
      <c r="AV19" s="686">
        <f t="shared" si="8"/>
        <v>0</v>
      </c>
      <c r="AW19" s="686">
        <f t="shared" si="8"/>
        <v>0</v>
      </c>
      <c r="AX19" s="686">
        <f t="shared" si="8"/>
        <v>0</v>
      </c>
      <c r="AY19" s="686">
        <f t="shared" si="8"/>
        <v>0</v>
      </c>
      <c r="AZ19" s="686">
        <f t="shared" si="8"/>
        <v>0</v>
      </c>
      <c r="BA19" s="686">
        <f t="shared" si="8"/>
        <v>0</v>
      </c>
      <c r="BB19" s="686">
        <f t="shared" si="8"/>
        <v>0</v>
      </c>
      <c r="BC19" s="686">
        <f t="shared" si="8"/>
        <v>0</v>
      </c>
      <c r="BD19" s="686">
        <f t="shared" si="8"/>
        <v>0</v>
      </c>
      <c r="BE19" s="686">
        <f t="shared" si="8"/>
        <v>0</v>
      </c>
      <c r="BF19" s="686">
        <f t="shared" si="8"/>
        <v>0</v>
      </c>
      <c r="BG19" s="686">
        <f t="shared" si="8"/>
        <v>0</v>
      </c>
      <c r="BH19" s="686">
        <f t="shared" si="8"/>
        <v>0</v>
      </c>
      <c r="BI19" s="686">
        <f t="shared" si="8"/>
        <v>0</v>
      </c>
      <c r="BJ19" s="686">
        <f t="shared" si="8"/>
        <v>0</v>
      </c>
      <c r="BK19" s="686">
        <f t="shared" si="8"/>
        <v>0</v>
      </c>
      <c r="BL19" s="686">
        <f t="shared" si="8"/>
        <v>0</v>
      </c>
      <c r="BM19" s="686">
        <f t="shared" si="8"/>
        <v>0</v>
      </c>
      <c r="BN19" s="686">
        <f t="shared" si="8"/>
        <v>0</v>
      </c>
      <c r="BO19" s="686">
        <f t="shared" si="8"/>
        <v>0</v>
      </c>
      <c r="BP19" s="686">
        <f t="shared" si="8"/>
        <v>0</v>
      </c>
      <c r="BQ19" s="686">
        <f t="shared" si="8"/>
        <v>0</v>
      </c>
      <c r="BR19" s="686">
        <f t="shared" si="8"/>
        <v>0</v>
      </c>
      <c r="BS19" s="686">
        <f t="shared" si="8"/>
        <v>0</v>
      </c>
      <c r="BT19" s="686">
        <f t="shared" si="8"/>
        <v>0</v>
      </c>
      <c r="BU19" s="686">
        <f t="shared" si="8"/>
        <v>0</v>
      </c>
      <c r="BV19" s="686">
        <f t="shared" si="8"/>
        <v>0</v>
      </c>
      <c r="BW19" s="686">
        <f t="shared" si="8"/>
        <v>0</v>
      </c>
      <c r="BX19" s="686">
        <f t="shared" si="8"/>
        <v>0</v>
      </c>
      <c r="BY19" s="686">
        <f t="shared" si="8"/>
        <v>0</v>
      </c>
      <c r="BZ19" s="686">
        <f t="shared" si="8"/>
        <v>0</v>
      </c>
      <c r="CA19" s="686">
        <f t="shared" si="8"/>
        <v>0</v>
      </c>
      <c r="CB19" s="686">
        <f t="shared" si="8"/>
        <v>0</v>
      </c>
      <c r="CC19" s="686">
        <f t="shared" si="8"/>
        <v>0</v>
      </c>
      <c r="CD19" s="686">
        <f t="shared" si="8"/>
        <v>0</v>
      </c>
      <c r="CE19" s="686">
        <f t="shared" si="8"/>
        <v>0</v>
      </c>
      <c r="CF19" s="686">
        <f t="shared" si="8"/>
        <v>0</v>
      </c>
      <c r="CG19" s="686">
        <f t="shared" si="8"/>
        <v>0</v>
      </c>
      <c r="CH19" s="686">
        <f t="shared" si="8"/>
        <v>0</v>
      </c>
      <c r="CI19" s="686">
        <f t="shared" si="8"/>
        <v>0</v>
      </c>
      <c r="CJ19" s="686">
        <f t="shared" si="8"/>
        <v>0</v>
      </c>
      <c r="CK19" s="686">
        <f t="shared" ref="CK19:DW19" si="9">SUM(CK8:CK18)</f>
        <v>0</v>
      </c>
      <c r="CL19" s="686">
        <f t="shared" si="9"/>
        <v>0</v>
      </c>
      <c r="CM19" s="686">
        <f t="shared" si="9"/>
        <v>0</v>
      </c>
      <c r="CN19" s="686">
        <f t="shared" si="9"/>
        <v>0</v>
      </c>
      <c r="CO19" s="686">
        <f t="shared" si="9"/>
        <v>0</v>
      </c>
      <c r="CP19" s="686">
        <f t="shared" si="9"/>
        <v>0</v>
      </c>
      <c r="CQ19" s="686">
        <f t="shared" si="9"/>
        <v>0</v>
      </c>
      <c r="CR19" s="686">
        <f t="shared" si="9"/>
        <v>0</v>
      </c>
      <c r="CS19" s="686">
        <f t="shared" si="9"/>
        <v>0</v>
      </c>
      <c r="CT19" s="686">
        <f t="shared" si="9"/>
        <v>0</v>
      </c>
      <c r="CU19" s="686">
        <f t="shared" si="9"/>
        <v>0</v>
      </c>
      <c r="CV19" s="686">
        <f t="shared" si="9"/>
        <v>0</v>
      </c>
      <c r="CW19" s="686">
        <f t="shared" si="9"/>
        <v>0</v>
      </c>
      <c r="CX19" s="686">
        <f t="shared" si="9"/>
        <v>0</v>
      </c>
      <c r="CY19" s="687">
        <f t="shared" si="9"/>
        <v>0</v>
      </c>
      <c r="CZ19" s="688">
        <f t="shared" si="9"/>
        <v>0</v>
      </c>
      <c r="DA19" s="689">
        <f t="shared" si="9"/>
        <v>0</v>
      </c>
      <c r="DB19" s="689">
        <f t="shared" si="9"/>
        <v>0</v>
      </c>
      <c r="DC19" s="689">
        <f t="shared" si="9"/>
        <v>0</v>
      </c>
      <c r="DD19" s="689">
        <f t="shared" si="9"/>
        <v>0</v>
      </c>
      <c r="DE19" s="689">
        <f t="shared" si="9"/>
        <v>0</v>
      </c>
      <c r="DF19" s="689">
        <f t="shared" si="9"/>
        <v>0</v>
      </c>
      <c r="DG19" s="689">
        <f t="shared" si="9"/>
        <v>0</v>
      </c>
      <c r="DH19" s="689">
        <f t="shared" si="9"/>
        <v>0</v>
      </c>
      <c r="DI19" s="689">
        <f t="shared" si="9"/>
        <v>0</v>
      </c>
      <c r="DJ19" s="689">
        <f t="shared" si="9"/>
        <v>0</v>
      </c>
      <c r="DK19" s="689">
        <f t="shared" si="9"/>
        <v>0</v>
      </c>
      <c r="DL19" s="689">
        <f t="shared" si="9"/>
        <v>0</v>
      </c>
      <c r="DM19" s="689">
        <f t="shared" si="9"/>
        <v>0</v>
      </c>
      <c r="DN19" s="689">
        <f t="shared" si="9"/>
        <v>0</v>
      </c>
      <c r="DO19" s="689">
        <f t="shared" si="9"/>
        <v>0</v>
      </c>
      <c r="DP19" s="689">
        <f t="shared" si="9"/>
        <v>0</v>
      </c>
      <c r="DQ19" s="689">
        <f t="shared" si="9"/>
        <v>0</v>
      </c>
      <c r="DR19" s="689">
        <f t="shared" si="9"/>
        <v>0</v>
      </c>
      <c r="DS19" s="689">
        <f t="shared" si="9"/>
        <v>0</v>
      </c>
      <c r="DT19" s="689">
        <f t="shared" si="9"/>
        <v>0</v>
      </c>
      <c r="DU19" s="689">
        <f t="shared" si="9"/>
        <v>0</v>
      </c>
      <c r="DV19" s="689">
        <f t="shared" si="9"/>
        <v>0</v>
      </c>
      <c r="DW19" s="690">
        <f t="shared" si="9"/>
        <v>0</v>
      </c>
      <c r="DX19" s="624"/>
    </row>
    <row r="20" spans="2:128" x14ac:dyDescent="0.2">
      <c r="B20" s="626" t="s">
        <v>488</v>
      </c>
      <c r="C20" s="627" t="s">
        <v>489</v>
      </c>
      <c r="D20" s="619"/>
      <c r="E20" s="620"/>
      <c r="F20" s="620"/>
      <c r="G20" s="620"/>
      <c r="H20" s="620"/>
      <c r="I20" s="620"/>
      <c r="J20" s="620"/>
      <c r="K20" s="620"/>
      <c r="L20" s="620"/>
      <c r="M20" s="620"/>
      <c r="N20" s="620"/>
      <c r="O20" s="620"/>
      <c r="P20" s="620"/>
      <c r="Q20" s="620"/>
      <c r="R20" s="622"/>
      <c r="S20" s="691"/>
      <c r="T20" s="622"/>
      <c r="U20" s="691"/>
      <c r="V20" s="620"/>
      <c r="W20" s="620"/>
      <c r="X20" s="618">
        <f t="shared" ref="X20:BC20" si="10">SUMIF($C:$C,"58.2x",X:X)</f>
        <v>0</v>
      </c>
      <c r="Y20" s="618">
        <f t="shared" si="10"/>
        <v>0</v>
      </c>
      <c r="Z20" s="618">
        <f t="shared" si="10"/>
        <v>0</v>
      </c>
      <c r="AA20" s="618">
        <f t="shared" si="10"/>
        <v>0</v>
      </c>
      <c r="AB20" s="618">
        <f t="shared" si="10"/>
        <v>0</v>
      </c>
      <c r="AC20" s="618">
        <f t="shared" si="10"/>
        <v>0</v>
      </c>
      <c r="AD20" s="618">
        <f t="shared" si="10"/>
        <v>0</v>
      </c>
      <c r="AE20" s="618">
        <f t="shared" si="10"/>
        <v>0</v>
      </c>
      <c r="AF20" s="618">
        <f t="shared" si="10"/>
        <v>0</v>
      </c>
      <c r="AG20" s="618">
        <f t="shared" si="10"/>
        <v>0</v>
      </c>
      <c r="AH20" s="618">
        <f t="shared" si="10"/>
        <v>0</v>
      </c>
      <c r="AI20" s="618">
        <f t="shared" si="10"/>
        <v>0</v>
      </c>
      <c r="AJ20" s="618">
        <f t="shared" si="10"/>
        <v>0</v>
      </c>
      <c r="AK20" s="618">
        <f t="shared" si="10"/>
        <v>0</v>
      </c>
      <c r="AL20" s="618">
        <f t="shared" si="10"/>
        <v>0</v>
      </c>
      <c r="AM20" s="618">
        <f t="shared" si="10"/>
        <v>0</v>
      </c>
      <c r="AN20" s="618">
        <f t="shared" si="10"/>
        <v>0</v>
      </c>
      <c r="AO20" s="618">
        <f t="shared" si="10"/>
        <v>0</v>
      </c>
      <c r="AP20" s="618">
        <f t="shared" si="10"/>
        <v>0</v>
      </c>
      <c r="AQ20" s="618">
        <f t="shared" si="10"/>
        <v>0</v>
      </c>
      <c r="AR20" s="618">
        <f t="shared" si="10"/>
        <v>0</v>
      </c>
      <c r="AS20" s="618">
        <f t="shared" si="10"/>
        <v>0</v>
      </c>
      <c r="AT20" s="618">
        <f t="shared" si="10"/>
        <v>0</v>
      </c>
      <c r="AU20" s="618">
        <f t="shared" si="10"/>
        <v>0</v>
      </c>
      <c r="AV20" s="618">
        <f t="shared" si="10"/>
        <v>0</v>
      </c>
      <c r="AW20" s="618">
        <f t="shared" si="10"/>
        <v>0</v>
      </c>
      <c r="AX20" s="618">
        <f t="shared" si="10"/>
        <v>0</v>
      </c>
      <c r="AY20" s="618">
        <f t="shared" si="10"/>
        <v>0</v>
      </c>
      <c r="AZ20" s="618">
        <f t="shared" si="10"/>
        <v>0</v>
      </c>
      <c r="BA20" s="618">
        <f t="shared" si="10"/>
        <v>0</v>
      </c>
      <c r="BB20" s="618">
        <f t="shared" si="10"/>
        <v>0</v>
      </c>
      <c r="BC20" s="618">
        <f t="shared" si="10"/>
        <v>0</v>
      </c>
      <c r="BD20" s="618">
        <f t="shared" ref="BD20:CI20" si="11">SUMIF($C:$C,"58.2x",BD:BD)</f>
        <v>0</v>
      </c>
      <c r="BE20" s="618">
        <f t="shared" si="11"/>
        <v>0</v>
      </c>
      <c r="BF20" s="618">
        <f t="shared" si="11"/>
        <v>0</v>
      </c>
      <c r="BG20" s="618">
        <f t="shared" si="11"/>
        <v>0</v>
      </c>
      <c r="BH20" s="618">
        <f t="shared" si="11"/>
        <v>0</v>
      </c>
      <c r="BI20" s="618">
        <f t="shared" si="11"/>
        <v>0</v>
      </c>
      <c r="BJ20" s="618">
        <f t="shared" si="11"/>
        <v>0</v>
      </c>
      <c r="BK20" s="618">
        <f t="shared" si="11"/>
        <v>0</v>
      </c>
      <c r="BL20" s="618">
        <f t="shared" si="11"/>
        <v>0</v>
      </c>
      <c r="BM20" s="618">
        <f t="shared" si="11"/>
        <v>0</v>
      </c>
      <c r="BN20" s="618">
        <f t="shared" si="11"/>
        <v>0</v>
      </c>
      <c r="BO20" s="618">
        <f t="shared" si="11"/>
        <v>0</v>
      </c>
      <c r="BP20" s="618">
        <f t="shared" si="11"/>
        <v>0</v>
      </c>
      <c r="BQ20" s="618">
        <f t="shared" si="11"/>
        <v>0</v>
      </c>
      <c r="BR20" s="618">
        <f t="shared" si="11"/>
        <v>0</v>
      </c>
      <c r="BS20" s="618">
        <f t="shared" si="11"/>
        <v>0</v>
      </c>
      <c r="BT20" s="618">
        <f t="shared" si="11"/>
        <v>0</v>
      </c>
      <c r="BU20" s="618">
        <f t="shared" si="11"/>
        <v>0</v>
      </c>
      <c r="BV20" s="618">
        <f t="shared" si="11"/>
        <v>0</v>
      </c>
      <c r="BW20" s="618">
        <f t="shared" si="11"/>
        <v>0</v>
      </c>
      <c r="BX20" s="618">
        <f t="shared" si="11"/>
        <v>0</v>
      </c>
      <c r="BY20" s="618">
        <f t="shared" si="11"/>
        <v>0</v>
      </c>
      <c r="BZ20" s="618">
        <f t="shared" si="11"/>
        <v>0</v>
      </c>
      <c r="CA20" s="618">
        <f t="shared" si="11"/>
        <v>0</v>
      </c>
      <c r="CB20" s="618">
        <f t="shared" si="11"/>
        <v>0</v>
      </c>
      <c r="CC20" s="618">
        <f t="shared" si="11"/>
        <v>0</v>
      </c>
      <c r="CD20" s="618">
        <f t="shared" si="11"/>
        <v>0</v>
      </c>
      <c r="CE20" s="618">
        <f t="shared" si="11"/>
        <v>0</v>
      </c>
      <c r="CF20" s="618">
        <f t="shared" si="11"/>
        <v>0</v>
      </c>
      <c r="CG20" s="618">
        <f t="shared" si="11"/>
        <v>0</v>
      </c>
      <c r="CH20" s="618">
        <f t="shared" si="11"/>
        <v>0</v>
      </c>
      <c r="CI20" s="618">
        <f t="shared" si="11"/>
        <v>0</v>
      </c>
      <c r="CJ20" s="618">
        <f t="shared" ref="CJ20:DO20" si="12">SUMIF($C:$C,"58.2x",CJ:CJ)</f>
        <v>0</v>
      </c>
      <c r="CK20" s="618">
        <f t="shared" si="12"/>
        <v>0</v>
      </c>
      <c r="CL20" s="618">
        <f t="shared" si="12"/>
        <v>0</v>
      </c>
      <c r="CM20" s="618">
        <f t="shared" si="12"/>
        <v>0</v>
      </c>
      <c r="CN20" s="618">
        <f t="shared" si="12"/>
        <v>0</v>
      </c>
      <c r="CO20" s="618">
        <f t="shared" si="12"/>
        <v>0</v>
      </c>
      <c r="CP20" s="618">
        <f t="shared" si="12"/>
        <v>0</v>
      </c>
      <c r="CQ20" s="618">
        <f t="shared" si="12"/>
        <v>0</v>
      </c>
      <c r="CR20" s="618">
        <f t="shared" si="12"/>
        <v>0</v>
      </c>
      <c r="CS20" s="618">
        <f t="shared" si="12"/>
        <v>0</v>
      </c>
      <c r="CT20" s="618">
        <f t="shared" si="12"/>
        <v>0</v>
      </c>
      <c r="CU20" s="618">
        <f t="shared" si="12"/>
        <v>0</v>
      </c>
      <c r="CV20" s="618">
        <f t="shared" si="12"/>
        <v>0</v>
      </c>
      <c r="CW20" s="618">
        <f t="shared" si="12"/>
        <v>0</v>
      </c>
      <c r="CX20" s="618">
        <f t="shared" si="12"/>
        <v>0</v>
      </c>
      <c r="CY20" s="633">
        <f t="shared" si="12"/>
        <v>0</v>
      </c>
      <c r="CZ20" s="634">
        <f t="shared" si="12"/>
        <v>0</v>
      </c>
      <c r="DA20" s="634">
        <f t="shared" si="12"/>
        <v>0</v>
      </c>
      <c r="DB20" s="634">
        <f t="shared" si="12"/>
        <v>0</v>
      </c>
      <c r="DC20" s="634">
        <f t="shared" si="12"/>
        <v>0</v>
      </c>
      <c r="DD20" s="634">
        <f t="shared" si="12"/>
        <v>0</v>
      </c>
      <c r="DE20" s="634">
        <f t="shared" si="12"/>
        <v>0</v>
      </c>
      <c r="DF20" s="634">
        <f t="shared" si="12"/>
        <v>0</v>
      </c>
      <c r="DG20" s="634">
        <f t="shared" si="12"/>
        <v>0</v>
      </c>
      <c r="DH20" s="634">
        <f t="shared" si="12"/>
        <v>0</v>
      </c>
      <c r="DI20" s="634">
        <f t="shared" si="12"/>
        <v>0</v>
      </c>
      <c r="DJ20" s="634">
        <f t="shared" si="12"/>
        <v>0</v>
      </c>
      <c r="DK20" s="634">
        <f t="shared" si="12"/>
        <v>0</v>
      </c>
      <c r="DL20" s="634">
        <f t="shared" si="12"/>
        <v>0</v>
      </c>
      <c r="DM20" s="634">
        <f t="shared" si="12"/>
        <v>0</v>
      </c>
      <c r="DN20" s="634">
        <f t="shared" si="12"/>
        <v>0</v>
      </c>
      <c r="DO20" s="634">
        <f t="shared" si="12"/>
        <v>0</v>
      </c>
      <c r="DP20" s="634">
        <f t="shared" ref="DP20:DW20" si="13">SUMIF($C:$C,"58.2x",DP:DP)</f>
        <v>0</v>
      </c>
      <c r="DQ20" s="634">
        <f t="shared" si="13"/>
        <v>0</v>
      </c>
      <c r="DR20" s="634">
        <f t="shared" si="13"/>
        <v>0</v>
      </c>
      <c r="DS20" s="634">
        <f t="shared" si="13"/>
        <v>0</v>
      </c>
      <c r="DT20" s="634">
        <f t="shared" si="13"/>
        <v>0</v>
      </c>
      <c r="DU20" s="634">
        <f t="shared" si="13"/>
        <v>0</v>
      </c>
      <c r="DV20" s="634">
        <f t="shared" si="13"/>
        <v>0</v>
      </c>
      <c r="DW20" s="692">
        <f t="shared" si="13"/>
        <v>0</v>
      </c>
      <c r="DX20" s="624"/>
    </row>
    <row r="21" spans="2:128" x14ac:dyDescent="0.2">
      <c r="B21" s="626" t="s">
        <v>490</v>
      </c>
      <c r="C21" s="627" t="s">
        <v>491</v>
      </c>
      <c r="D21" s="619"/>
      <c r="E21" s="620"/>
      <c r="F21" s="620"/>
      <c r="G21" s="620"/>
      <c r="H21" s="620"/>
      <c r="I21" s="620"/>
      <c r="J21" s="620"/>
      <c r="K21" s="620"/>
      <c r="L21" s="620"/>
      <c r="M21" s="620"/>
      <c r="N21" s="620"/>
      <c r="O21" s="620"/>
      <c r="P21" s="620"/>
      <c r="Q21" s="620"/>
      <c r="R21" s="622"/>
      <c r="S21" s="691"/>
      <c r="T21" s="622"/>
      <c r="U21" s="691"/>
      <c r="V21" s="620"/>
      <c r="W21" s="620"/>
      <c r="X21" s="618">
        <f t="shared" ref="X21:BC21" si="14">SUMIF($C:$C,"58.3x",X:X)</f>
        <v>0</v>
      </c>
      <c r="Y21" s="618">
        <f t="shared" si="14"/>
        <v>0</v>
      </c>
      <c r="Z21" s="618">
        <f t="shared" si="14"/>
        <v>0</v>
      </c>
      <c r="AA21" s="618">
        <f t="shared" si="14"/>
        <v>0</v>
      </c>
      <c r="AB21" s="618">
        <f t="shared" si="14"/>
        <v>0</v>
      </c>
      <c r="AC21" s="618">
        <f t="shared" si="14"/>
        <v>0</v>
      </c>
      <c r="AD21" s="618">
        <f t="shared" si="14"/>
        <v>0</v>
      </c>
      <c r="AE21" s="618">
        <f t="shared" si="14"/>
        <v>0</v>
      </c>
      <c r="AF21" s="618">
        <f t="shared" si="14"/>
        <v>0</v>
      </c>
      <c r="AG21" s="618">
        <f t="shared" si="14"/>
        <v>0</v>
      </c>
      <c r="AH21" s="618">
        <f t="shared" si="14"/>
        <v>0</v>
      </c>
      <c r="AI21" s="618">
        <f t="shared" si="14"/>
        <v>0</v>
      </c>
      <c r="AJ21" s="618">
        <f t="shared" si="14"/>
        <v>0</v>
      </c>
      <c r="AK21" s="618">
        <f t="shared" si="14"/>
        <v>0</v>
      </c>
      <c r="AL21" s="618">
        <f t="shared" si="14"/>
        <v>0</v>
      </c>
      <c r="AM21" s="618">
        <f t="shared" si="14"/>
        <v>0</v>
      </c>
      <c r="AN21" s="618">
        <f t="shared" si="14"/>
        <v>0</v>
      </c>
      <c r="AO21" s="618">
        <f t="shared" si="14"/>
        <v>0</v>
      </c>
      <c r="AP21" s="618">
        <f t="shared" si="14"/>
        <v>0</v>
      </c>
      <c r="AQ21" s="618">
        <f t="shared" si="14"/>
        <v>0</v>
      </c>
      <c r="AR21" s="618">
        <f t="shared" si="14"/>
        <v>0</v>
      </c>
      <c r="AS21" s="618">
        <f t="shared" si="14"/>
        <v>0</v>
      </c>
      <c r="AT21" s="618">
        <f t="shared" si="14"/>
        <v>0</v>
      </c>
      <c r="AU21" s="618">
        <f t="shared" si="14"/>
        <v>0</v>
      </c>
      <c r="AV21" s="618">
        <f t="shared" si="14"/>
        <v>0</v>
      </c>
      <c r="AW21" s="618">
        <f t="shared" si="14"/>
        <v>0</v>
      </c>
      <c r="AX21" s="618">
        <f t="shared" si="14"/>
        <v>0</v>
      </c>
      <c r="AY21" s="618">
        <f t="shared" si="14"/>
        <v>0</v>
      </c>
      <c r="AZ21" s="618">
        <f t="shared" si="14"/>
        <v>0</v>
      </c>
      <c r="BA21" s="618">
        <f t="shared" si="14"/>
        <v>0</v>
      </c>
      <c r="BB21" s="618">
        <f t="shared" si="14"/>
        <v>0</v>
      </c>
      <c r="BC21" s="618">
        <f t="shared" si="14"/>
        <v>0</v>
      </c>
      <c r="BD21" s="618">
        <f t="shared" ref="BD21:CI21" si="15">SUMIF($C:$C,"58.3x",BD:BD)</f>
        <v>0</v>
      </c>
      <c r="BE21" s="618">
        <f t="shared" si="15"/>
        <v>0</v>
      </c>
      <c r="BF21" s="618">
        <f t="shared" si="15"/>
        <v>0</v>
      </c>
      <c r="BG21" s="618">
        <f t="shared" si="15"/>
        <v>0</v>
      </c>
      <c r="BH21" s="618">
        <f t="shared" si="15"/>
        <v>0</v>
      </c>
      <c r="BI21" s="618">
        <f t="shared" si="15"/>
        <v>0</v>
      </c>
      <c r="BJ21" s="618">
        <f t="shared" si="15"/>
        <v>0</v>
      </c>
      <c r="BK21" s="618">
        <f t="shared" si="15"/>
        <v>0</v>
      </c>
      <c r="BL21" s="618">
        <f t="shared" si="15"/>
        <v>0</v>
      </c>
      <c r="BM21" s="618">
        <f t="shared" si="15"/>
        <v>0</v>
      </c>
      <c r="BN21" s="618">
        <f t="shared" si="15"/>
        <v>0</v>
      </c>
      <c r="BO21" s="618">
        <f t="shared" si="15"/>
        <v>0</v>
      </c>
      <c r="BP21" s="618">
        <f t="shared" si="15"/>
        <v>0</v>
      </c>
      <c r="BQ21" s="618">
        <f t="shared" si="15"/>
        <v>0</v>
      </c>
      <c r="BR21" s="618">
        <f t="shared" si="15"/>
        <v>0</v>
      </c>
      <c r="BS21" s="618">
        <f t="shared" si="15"/>
        <v>0</v>
      </c>
      <c r="BT21" s="618">
        <f t="shared" si="15"/>
        <v>0</v>
      </c>
      <c r="BU21" s="618">
        <f t="shared" si="15"/>
        <v>0</v>
      </c>
      <c r="BV21" s="618">
        <f t="shared" si="15"/>
        <v>0</v>
      </c>
      <c r="BW21" s="618">
        <f t="shared" si="15"/>
        <v>0</v>
      </c>
      <c r="BX21" s="618">
        <f t="shared" si="15"/>
        <v>0</v>
      </c>
      <c r="BY21" s="618">
        <f t="shared" si="15"/>
        <v>0</v>
      </c>
      <c r="BZ21" s="618">
        <f t="shared" si="15"/>
        <v>0</v>
      </c>
      <c r="CA21" s="618">
        <f t="shared" si="15"/>
        <v>0</v>
      </c>
      <c r="CB21" s="618">
        <f t="shared" si="15"/>
        <v>0</v>
      </c>
      <c r="CC21" s="618">
        <f t="shared" si="15"/>
        <v>0</v>
      </c>
      <c r="CD21" s="618">
        <f t="shared" si="15"/>
        <v>0</v>
      </c>
      <c r="CE21" s="618">
        <f t="shared" si="15"/>
        <v>0</v>
      </c>
      <c r="CF21" s="618">
        <f t="shared" si="15"/>
        <v>0</v>
      </c>
      <c r="CG21" s="618">
        <f t="shared" si="15"/>
        <v>0</v>
      </c>
      <c r="CH21" s="618">
        <f t="shared" si="15"/>
        <v>0</v>
      </c>
      <c r="CI21" s="618">
        <f t="shared" si="15"/>
        <v>0</v>
      </c>
      <c r="CJ21" s="618">
        <f t="shared" ref="CJ21:DO21" si="16">SUMIF($C:$C,"58.3x",CJ:CJ)</f>
        <v>0</v>
      </c>
      <c r="CK21" s="618">
        <f t="shared" si="16"/>
        <v>0</v>
      </c>
      <c r="CL21" s="618">
        <f t="shared" si="16"/>
        <v>0</v>
      </c>
      <c r="CM21" s="618">
        <f t="shared" si="16"/>
        <v>0</v>
      </c>
      <c r="CN21" s="618">
        <f t="shared" si="16"/>
        <v>0</v>
      </c>
      <c r="CO21" s="618">
        <f t="shared" si="16"/>
        <v>0</v>
      </c>
      <c r="CP21" s="618">
        <f t="shared" si="16"/>
        <v>0</v>
      </c>
      <c r="CQ21" s="618">
        <f t="shared" si="16"/>
        <v>0</v>
      </c>
      <c r="CR21" s="618">
        <f t="shared" si="16"/>
        <v>0</v>
      </c>
      <c r="CS21" s="618">
        <f t="shared" si="16"/>
        <v>0</v>
      </c>
      <c r="CT21" s="618">
        <f t="shared" si="16"/>
        <v>0</v>
      </c>
      <c r="CU21" s="618">
        <f t="shared" si="16"/>
        <v>0</v>
      </c>
      <c r="CV21" s="618">
        <f t="shared" si="16"/>
        <v>0</v>
      </c>
      <c r="CW21" s="618">
        <f t="shared" si="16"/>
        <v>0</v>
      </c>
      <c r="CX21" s="618">
        <f t="shared" si="16"/>
        <v>0</v>
      </c>
      <c r="CY21" s="633">
        <f t="shared" si="16"/>
        <v>0</v>
      </c>
      <c r="CZ21" s="634">
        <f t="shared" si="16"/>
        <v>0</v>
      </c>
      <c r="DA21" s="634">
        <f t="shared" si="16"/>
        <v>0</v>
      </c>
      <c r="DB21" s="634">
        <f t="shared" si="16"/>
        <v>0</v>
      </c>
      <c r="DC21" s="634">
        <f t="shared" si="16"/>
        <v>0</v>
      </c>
      <c r="DD21" s="634">
        <f t="shared" si="16"/>
        <v>0</v>
      </c>
      <c r="DE21" s="634">
        <f t="shared" si="16"/>
        <v>0</v>
      </c>
      <c r="DF21" s="634">
        <f t="shared" si="16"/>
        <v>0</v>
      </c>
      <c r="DG21" s="634">
        <f t="shared" si="16"/>
        <v>0</v>
      </c>
      <c r="DH21" s="634">
        <f t="shared" si="16"/>
        <v>0</v>
      </c>
      <c r="DI21" s="634">
        <f t="shared" si="16"/>
        <v>0</v>
      </c>
      <c r="DJ21" s="634">
        <f t="shared" si="16"/>
        <v>0</v>
      </c>
      <c r="DK21" s="634">
        <f t="shared" si="16"/>
        <v>0</v>
      </c>
      <c r="DL21" s="634">
        <f t="shared" si="16"/>
        <v>0</v>
      </c>
      <c r="DM21" s="634">
        <f t="shared" si="16"/>
        <v>0</v>
      </c>
      <c r="DN21" s="634">
        <f t="shared" si="16"/>
        <v>0</v>
      </c>
      <c r="DO21" s="634">
        <f t="shared" si="16"/>
        <v>0</v>
      </c>
      <c r="DP21" s="634">
        <f t="shared" ref="DP21:DW21" si="17">SUMIF($C:$C,"58.3x",DP:DP)</f>
        <v>0</v>
      </c>
      <c r="DQ21" s="634">
        <f t="shared" si="17"/>
        <v>0</v>
      </c>
      <c r="DR21" s="634">
        <f t="shared" si="17"/>
        <v>0</v>
      </c>
      <c r="DS21" s="634">
        <f t="shared" si="17"/>
        <v>0</v>
      </c>
      <c r="DT21" s="634">
        <f t="shared" si="17"/>
        <v>0</v>
      </c>
      <c r="DU21" s="634">
        <f t="shared" si="17"/>
        <v>0</v>
      </c>
      <c r="DV21" s="634">
        <f t="shared" si="17"/>
        <v>0</v>
      </c>
      <c r="DW21" s="692">
        <f t="shared" si="17"/>
        <v>0</v>
      </c>
      <c r="DX21" s="624"/>
    </row>
    <row r="22" spans="2:128" x14ac:dyDescent="0.2">
      <c r="B22" s="626" t="s">
        <v>492</v>
      </c>
      <c r="C22" s="627" t="s">
        <v>493</v>
      </c>
      <c r="D22" s="619"/>
      <c r="E22" s="620"/>
      <c r="F22" s="620"/>
      <c r="G22" s="620"/>
      <c r="H22" s="620"/>
      <c r="I22" s="620"/>
      <c r="J22" s="620"/>
      <c r="K22" s="620"/>
      <c r="L22" s="620"/>
      <c r="M22" s="620"/>
      <c r="N22" s="620"/>
      <c r="O22" s="620"/>
      <c r="P22" s="620"/>
      <c r="Q22" s="620"/>
      <c r="R22" s="622"/>
      <c r="S22" s="691"/>
      <c r="T22" s="622"/>
      <c r="U22" s="691"/>
      <c r="V22" s="620"/>
      <c r="W22" s="620"/>
      <c r="X22" s="618">
        <f t="shared" ref="X22:BC22" si="18">SUMIF($C:$C,"58.4x",X:X)</f>
        <v>0</v>
      </c>
      <c r="Y22" s="618">
        <f t="shared" si="18"/>
        <v>0</v>
      </c>
      <c r="Z22" s="618">
        <f t="shared" si="18"/>
        <v>0</v>
      </c>
      <c r="AA22" s="618">
        <f t="shared" si="18"/>
        <v>0</v>
      </c>
      <c r="AB22" s="618">
        <f t="shared" si="18"/>
        <v>0</v>
      </c>
      <c r="AC22" s="618">
        <f t="shared" si="18"/>
        <v>0</v>
      </c>
      <c r="AD22" s="618">
        <f t="shared" si="18"/>
        <v>0</v>
      </c>
      <c r="AE22" s="618">
        <f t="shared" si="18"/>
        <v>0</v>
      </c>
      <c r="AF22" s="618">
        <f t="shared" si="18"/>
        <v>0</v>
      </c>
      <c r="AG22" s="618">
        <f t="shared" si="18"/>
        <v>0</v>
      </c>
      <c r="AH22" s="618">
        <f t="shared" si="18"/>
        <v>0</v>
      </c>
      <c r="AI22" s="618">
        <f t="shared" si="18"/>
        <v>0</v>
      </c>
      <c r="AJ22" s="618">
        <f t="shared" si="18"/>
        <v>0</v>
      </c>
      <c r="AK22" s="618">
        <f t="shared" si="18"/>
        <v>0</v>
      </c>
      <c r="AL22" s="618">
        <f t="shared" si="18"/>
        <v>0</v>
      </c>
      <c r="AM22" s="618">
        <f t="shared" si="18"/>
        <v>0</v>
      </c>
      <c r="AN22" s="618">
        <f t="shared" si="18"/>
        <v>0</v>
      </c>
      <c r="AO22" s="618">
        <f t="shared" si="18"/>
        <v>0</v>
      </c>
      <c r="AP22" s="618">
        <f t="shared" si="18"/>
        <v>0</v>
      </c>
      <c r="AQ22" s="618">
        <f t="shared" si="18"/>
        <v>0</v>
      </c>
      <c r="AR22" s="618">
        <f t="shared" si="18"/>
        <v>0</v>
      </c>
      <c r="AS22" s="618">
        <f t="shared" si="18"/>
        <v>0</v>
      </c>
      <c r="AT22" s="618">
        <f t="shared" si="18"/>
        <v>0</v>
      </c>
      <c r="AU22" s="618">
        <f t="shared" si="18"/>
        <v>0</v>
      </c>
      <c r="AV22" s="618">
        <f t="shared" si="18"/>
        <v>0</v>
      </c>
      <c r="AW22" s="618">
        <f t="shared" si="18"/>
        <v>0</v>
      </c>
      <c r="AX22" s="618">
        <f t="shared" si="18"/>
        <v>0</v>
      </c>
      <c r="AY22" s="618">
        <f t="shared" si="18"/>
        <v>0</v>
      </c>
      <c r="AZ22" s="618">
        <f t="shared" si="18"/>
        <v>0</v>
      </c>
      <c r="BA22" s="618">
        <f t="shared" si="18"/>
        <v>0</v>
      </c>
      <c r="BB22" s="618">
        <f t="shared" si="18"/>
        <v>0</v>
      </c>
      <c r="BC22" s="618">
        <f t="shared" si="18"/>
        <v>0</v>
      </c>
      <c r="BD22" s="618">
        <f t="shared" ref="BD22:CI22" si="19">SUMIF($C:$C,"58.4x",BD:BD)</f>
        <v>0</v>
      </c>
      <c r="BE22" s="618">
        <f t="shared" si="19"/>
        <v>0</v>
      </c>
      <c r="BF22" s="618">
        <f t="shared" si="19"/>
        <v>0</v>
      </c>
      <c r="BG22" s="618">
        <f t="shared" si="19"/>
        <v>0</v>
      </c>
      <c r="BH22" s="618">
        <f t="shared" si="19"/>
        <v>0</v>
      </c>
      <c r="BI22" s="618">
        <f t="shared" si="19"/>
        <v>0</v>
      </c>
      <c r="BJ22" s="618">
        <f t="shared" si="19"/>
        <v>0</v>
      </c>
      <c r="BK22" s="618">
        <f t="shared" si="19"/>
        <v>0</v>
      </c>
      <c r="BL22" s="618">
        <f t="shared" si="19"/>
        <v>0</v>
      </c>
      <c r="BM22" s="618">
        <f t="shared" si="19"/>
        <v>0</v>
      </c>
      <c r="BN22" s="618">
        <f t="shared" si="19"/>
        <v>0</v>
      </c>
      <c r="BO22" s="618">
        <f t="shared" si="19"/>
        <v>0</v>
      </c>
      <c r="BP22" s="618">
        <f t="shared" si="19"/>
        <v>0</v>
      </c>
      <c r="BQ22" s="618">
        <f t="shared" si="19"/>
        <v>0</v>
      </c>
      <c r="BR22" s="618">
        <f t="shared" si="19"/>
        <v>0</v>
      </c>
      <c r="BS22" s="618">
        <f t="shared" si="19"/>
        <v>0</v>
      </c>
      <c r="BT22" s="618">
        <f t="shared" si="19"/>
        <v>0</v>
      </c>
      <c r="BU22" s="618">
        <f t="shared" si="19"/>
        <v>0</v>
      </c>
      <c r="BV22" s="618">
        <f t="shared" si="19"/>
        <v>0</v>
      </c>
      <c r="BW22" s="618">
        <f t="shared" si="19"/>
        <v>0</v>
      </c>
      <c r="BX22" s="618">
        <f t="shared" si="19"/>
        <v>0</v>
      </c>
      <c r="BY22" s="618">
        <f t="shared" si="19"/>
        <v>0</v>
      </c>
      <c r="BZ22" s="618">
        <f t="shared" si="19"/>
        <v>0</v>
      </c>
      <c r="CA22" s="618">
        <f t="shared" si="19"/>
        <v>0</v>
      </c>
      <c r="CB22" s="618">
        <f t="shared" si="19"/>
        <v>0</v>
      </c>
      <c r="CC22" s="618">
        <f t="shared" si="19"/>
        <v>0</v>
      </c>
      <c r="CD22" s="618">
        <f t="shared" si="19"/>
        <v>0</v>
      </c>
      <c r="CE22" s="618">
        <f t="shared" si="19"/>
        <v>0</v>
      </c>
      <c r="CF22" s="618">
        <f t="shared" si="19"/>
        <v>0</v>
      </c>
      <c r="CG22" s="618">
        <f t="shared" si="19"/>
        <v>0</v>
      </c>
      <c r="CH22" s="618">
        <f t="shared" si="19"/>
        <v>0</v>
      </c>
      <c r="CI22" s="618">
        <f t="shared" si="19"/>
        <v>0</v>
      </c>
      <c r="CJ22" s="618">
        <f t="shared" ref="CJ22:DO22" si="20">SUMIF($C:$C,"58.4x",CJ:CJ)</f>
        <v>0</v>
      </c>
      <c r="CK22" s="618">
        <f t="shared" si="20"/>
        <v>0</v>
      </c>
      <c r="CL22" s="618">
        <f t="shared" si="20"/>
        <v>0</v>
      </c>
      <c r="CM22" s="618">
        <f t="shared" si="20"/>
        <v>0</v>
      </c>
      <c r="CN22" s="618">
        <f t="shared" si="20"/>
        <v>0</v>
      </c>
      <c r="CO22" s="618">
        <f t="shared" si="20"/>
        <v>0</v>
      </c>
      <c r="CP22" s="618">
        <f t="shared" si="20"/>
        <v>0</v>
      </c>
      <c r="CQ22" s="618">
        <f t="shared" si="20"/>
        <v>0</v>
      </c>
      <c r="CR22" s="618">
        <f t="shared" si="20"/>
        <v>0</v>
      </c>
      <c r="CS22" s="618">
        <f t="shared" si="20"/>
        <v>0</v>
      </c>
      <c r="CT22" s="618">
        <f t="shared" si="20"/>
        <v>0</v>
      </c>
      <c r="CU22" s="618">
        <f t="shared" si="20"/>
        <v>0</v>
      </c>
      <c r="CV22" s="618">
        <f t="shared" si="20"/>
        <v>0</v>
      </c>
      <c r="CW22" s="618">
        <f t="shared" si="20"/>
        <v>0</v>
      </c>
      <c r="CX22" s="618">
        <f t="shared" si="20"/>
        <v>0</v>
      </c>
      <c r="CY22" s="633">
        <f t="shared" si="20"/>
        <v>0</v>
      </c>
      <c r="CZ22" s="634">
        <f t="shared" si="20"/>
        <v>0</v>
      </c>
      <c r="DA22" s="634">
        <f t="shared" si="20"/>
        <v>0</v>
      </c>
      <c r="DB22" s="634">
        <f t="shared" si="20"/>
        <v>0</v>
      </c>
      <c r="DC22" s="634">
        <f t="shared" si="20"/>
        <v>0</v>
      </c>
      <c r="DD22" s="634">
        <f t="shared" si="20"/>
        <v>0</v>
      </c>
      <c r="DE22" s="634">
        <f t="shared" si="20"/>
        <v>0</v>
      </c>
      <c r="DF22" s="634">
        <f t="shared" si="20"/>
        <v>0</v>
      </c>
      <c r="DG22" s="634">
        <f t="shared" si="20"/>
        <v>0</v>
      </c>
      <c r="DH22" s="634">
        <f t="shared" si="20"/>
        <v>0</v>
      </c>
      <c r="DI22" s="634">
        <f t="shared" si="20"/>
        <v>0</v>
      </c>
      <c r="DJ22" s="634">
        <f t="shared" si="20"/>
        <v>0</v>
      </c>
      <c r="DK22" s="634">
        <f t="shared" si="20"/>
        <v>0</v>
      </c>
      <c r="DL22" s="634">
        <f t="shared" si="20"/>
        <v>0</v>
      </c>
      <c r="DM22" s="634">
        <f t="shared" si="20"/>
        <v>0</v>
      </c>
      <c r="DN22" s="634">
        <f t="shared" si="20"/>
        <v>0</v>
      </c>
      <c r="DO22" s="634">
        <f t="shared" si="20"/>
        <v>0</v>
      </c>
      <c r="DP22" s="634">
        <f t="shared" ref="DP22:DW22" si="21">SUMIF($C:$C,"58.4x",DP:DP)</f>
        <v>0</v>
      </c>
      <c r="DQ22" s="634">
        <f t="shared" si="21"/>
        <v>0</v>
      </c>
      <c r="DR22" s="634">
        <f t="shared" si="21"/>
        <v>0</v>
      </c>
      <c r="DS22" s="634">
        <f t="shared" si="21"/>
        <v>0</v>
      </c>
      <c r="DT22" s="634">
        <f t="shared" si="21"/>
        <v>0</v>
      </c>
      <c r="DU22" s="634">
        <f t="shared" si="21"/>
        <v>0</v>
      </c>
      <c r="DV22" s="634">
        <f t="shared" si="21"/>
        <v>0</v>
      </c>
      <c r="DW22" s="692">
        <f t="shared" si="21"/>
        <v>0</v>
      </c>
      <c r="DX22" s="624"/>
    </row>
    <row r="23" spans="2:128" x14ac:dyDescent="0.2">
      <c r="B23" s="626" t="s">
        <v>494</v>
      </c>
      <c r="C23" s="627" t="s">
        <v>495</v>
      </c>
      <c r="D23" s="619"/>
      <c r="E23" s="620"/>
      <c r="F23" s="620"/>
      <c r="G23" s="620"/>
      <c r="H23" s="620"/>
      <c r="I23" s="620"/>
      <c r="J23" s="620"/>
      <c r="K23" s="620"/>
      <c r="L23" s="620"/>
      <c r="M23" s="620"/>
      <c r="N23" s="620"/>
      <c r="O23" s="620"/>
      <c r="P23" s="620"/>
      <c r="Q23" s="620"/>
      <c r="R23" s="622"/>
      <c r="S23" s="691"/>
      <c r="T23" s="622"/>
      <c r="U23" s="691"/>
      <c r="V23" s="620"/>
      <c r="W23" s="620"/>
      <c r="X23" s="618">
        <f t="shared" ref="X23:BC23" si="22">SUMIF($C:$C,"58.5x",X:X)</f>
        <v>0</v>
      </c>
      <c r="Y23" s="618">
        <f t="shared" si="22"/>
        <v>0</v>
      </c>
      <c r="Z23" s="618">
        <f t="shared" si="22"/>
        <v>0</v>
      </c>
      <c r="AA23" s="618">
        <f t="shared" si="22"/>
        <v>0</v>
      </c>
      <c r="AB23" s="618">
        <f t="shared" si="22"/>
        <v>0</v>
      </c>
      <c r="AC23" s="618">
        <f t="shared" si="22"/>
        <v>0</v>
      </c>
      <c r="AD23" s="618">
        <f t="shared" si="22"/>
        <v>0</v>
      </c>
      <c r="AE23" s="618">
        <f t="shared" si="22"/>
        <v>0</v>
      </c>
      <c r="AF23" s="618">
        <f t="shared" si="22"/>
        <v>0</v>
      </c>
      <c r="AG23" s="618">
        <f t="shared" si="22"/>
        <v>0</v>
      </c>
      <c r="AH23" s="618">
        <f t="shared" si="22"/>
        <v>0</v>
      </c>
      <c r="AI23" s="618">
        <f t="shared" si="22"/>
        <v>0</v>
      </c>
      <c r="AJ23" s="618">
        <f t="shared" si="22"/>
        <v>0</v>
      </c>
      <c r="AK23" s="618">
        <f t="shared" si="22"/>
        <v>0</v>
      </c>
      <c r="AL23" s="618">
        <f t="shared" si="22"/>
        <v>0</v>
      </c>
      <c r="AM23" s="618">
        <f t="shared" si="22"/>
        <v>0</v>
      </c>
      <c r="AN23" s="618">
        <f t="shared" si="22"/>
        <v>0</v>
      </c>
      <c r="AO23" s="618">
        <f t="shared" si="22"/>
        <v>0</v>
      </c>
      <c r="AP23" s="618">
        <f t="shared" si="22"/>
        <v>0</v>
      </c>
      <c r="AQ23" s="618">
        <f t="shared" si="22"/>
        <v>0</v>
      </c>
      <c r="AR23" s="618">
        <f t="shared" si="22"/>
        <v>0</v>
      </c>
      <c r="AS23" s="618">
        <f t="shared" si="22"/>
        <v>0</v>
      </c>
      <c r="AT23" s="618">
        <f t="shared" si="22"/>
        <v>0</v>
      </c>
      <c r="AU23" s="618">
        <f t="shared" si="22"/>
        <v>0</v>
      </c>
      <c r="AV23" s="618">
        <f t="shared" si="22"/>
        <v>0</v>
      </c>
      <c r="AW23" s="618">
        <f t="shared" si="22"/>
        <v>0</v>
      </c>
      <c r="AX23" s="618">
        <f t="shared" si="22"/>
        <v>0</v>
      </c>
      <c r="AY23" s="618">
        <f t="shared" si="22"/>
        <v>0</v>
      </c>
      <c r="AZ23" s="618">
        <f t="shared" si="22"/>
        <v>0</v>
      </c>
      <c r="BA23" s="618">
        <f t="shared" si="22"/>
        <v>0</v>
      </c>
      <c r="BB23" s="618">
        <f t="shared" si="22"/>
        <v>0</v>
      </c>
      <c r="BC23" s="618">
        <f t="shared" si="22"/>
        <v>0</v>
      </c>
      <c r="BD23" s="618">
        <f t="shared" ref="BD23:CI23" si="23">SUMIF($C:$C,"58.5x",BD:BD)</f>
        <v>0</v>
      </c>
      <c r="BE23" s="618">
        <f t="shared" si="23"/>
        <v>0</v>
      </c>
      <c r="BF23" s="618">
        <f t="shared" si="23"/>
        <v>0</v>
      </c>
      <c r="BG23" s="618">
        <f t="shared" si="23"/>
        <v>0</v>
      </c>
      <c r="BH23" s="618">
        <f t="shared" si="23"/>
        <v>0</v>
      </c>
      <c r="BI23" s="618">
        <f t="shared" si="23"/>
        <v>0</v>
      </c>
      <c r="BJ23" s="618">
        <f t="shared" si="23"/>
        <v>0</v>
      </c>
      <c r="BK23" s="618">
        <f t="shared" si="23"/>
        <v>0</v>
      </c>
      <c r="BL23" s="618">
        <f t="shared" si="23"/>
        <v>0</v>
      </c>
      <c r="BM23" s="618">
        <f t="shared" si="23"/>
        <v>0</v>
      </c>
      <c r="BN23" s="618">
        <f t="shared" si="23"/>
        <v>0</v>
      </c>
      <c r="BO23" s="618">
        <f t="shared" si="23"/>
        <v>0</v>
      </c>
      <c r="BP23" s="618">
        <f t="shared" si="23"/>
        <v>0</v>
      </c>
      <c r="BQ23" s="618">
        <f t="shared" si="23"/>
        <v>0</v>
      </c>
      <c r="BR23" s="618">
        <f t="shared" si="23"/>
        <v>0</v>
      </c>
      <c r="BS23" s="618">
        <f t="shared" si="23"/>
        <v>0</v>
      </c>
      <c r="BT23" s="618">
        <f t="shared" si="23"/>
        <v>0</v>
      </c>
      <c r="BU23" s="618">
        <f t="shared" si="23"/>
        <v>0</v>
      </c>
      <c r="BV23" s="618">
        <f t="shared" si="23"/>
        <v>0</v>
      </c>
      <c r="BW23" s="618">
        <f t="shared" si="23"/>
        <v>0</v>
      </c>
      <c r="BX23" s="618">
        <f t="shared" si="23"/>
        <v>0</v>
      </c>
      <c r="BY23" s="618">
        <f t="shared" si="23"/>
        <v>0</v>
      </c>
      <c r="BZ23" s="618">
        <f t="shared" si="23"/>
        <v>0</v>
      </c>
      <c r="CA23" s="618">
        <f t="shared" si="23"/>
        <v>0</v>
      </c>
      <c r="CB23" s="618">
        <f t="shared" si="23"/>
        <v>0</v>
      </c>
      <c r="CC23" s="618">
        <f t="shared" si="23"/>
        <v>0</v>
      </c>
      <c r="CD23" s="618">
        <f t="shared" si="23"/>
        <v>0</v>
      </c>
      <c r="CE23" s="618">
        <f t="shared" si="23"/>
        <v>0</v>
      </c>
      <c r="CF23" s="618">
        <f t="shared" si="23"/>
        <v>0</v>
      </c>
      <c r="CG23" s="618">
        <f t="shared" si="23"/>
        <v>0</v>
      </c>
      <c r="CH23" s="618">
        <f t="shared" si="23"/>
        <v>0</v>
      </c>
      <c r="CI23" s="618">
        <f t="shared" si="23"/>
        <v>0</v>
      </c>
      <c r="CJ23" s="618">
        <f t="shared" ref="CJ23:DO23" si="24">SUMIF($C:$C,"58.5x",CJ:CJ)</f>
        <v>0</v>
      </c>
      <c r="CK23" s="618">
        <f t="shared" si="24"/>
        <v>0</v>
      </c>
      <c r="CL23" s="618">
        <f t="shared" si="24"/>
        <v>0</v>
      </c>
      <c r="CM23" s="618">
        <f t="shared" si="24"/>
        <v>0</v>
      </c>
      <c r="CN23" s="618">
        <f t="shared" si="24"/>
        <v>0</v>
      </c>
      <c r="CO23" s="618">
        <f t="shared" si="24"/>
        <v>0</v>
      </c>
      <c r="CP23" s="618">
        <f t="shared" si="24"/>
        <v>0</v>
      </c>
      <c r="CQ23" s="618">
        <f t="shared" si="24"/>
        <v>0</v>
      </c>
      <c r="CR23" s="618">
        <f t="shared" si="24"/>
        <v>0</v>
      </c>
      <c r="CS23" s="618">
        <f t="shared" si="24"/>
        <v>0</v>
      </c>
      <c r="CT23" s="618">
        <f t="shared" si="24"/>
        <v>0</v>
      </c>
      <c r="CU23" s="618">
        <f t="shared" si="24"/>
        <v>0</v>
      </c>
      <c r="CV23" s="618">
        <f t="shared" si="24"/>
        <v>0</v>
      </c>
      <c r="CW23" s="618">
        <f t="shared" si="24"/>
        <v>0</v>
      </c>
      <c r="CX23" s="618">
        <f t="shared" si="24"/>
        <v>0</v>
      </c>
      <c r="CY23" s="633">
        <f t="shared" si="24"/>
        <v>0</v>
      </c>
      <c r="CZ23" s="634">
        <f t="shared" si="24"/>
        <v>0</v>
      </c>
      <c r="DA23" s="634">
        <f t="shared" si="24"/>
        <v>0</v>
      </c>
      <c r="DB23" s="634">
        <f t="shared" si="24"/>
        <v>0</v>
      </c>
      <c r="DC23" s="634">
        <f t="shared" si="24"/>
        <v>0</v>
      </c>
      <c r="DD23" s="634">
        <f t="shared" si="24"/>
        <v>0</v>
      </c>
      <c r="DE23" s="634">
        <f t="shared" si="24"/>
        <v>0</v>
      </c>
      <c r="DF23" s="634">
        <f t="shared" si="24"/>
        <v>0</v>
      </c>
      <c r="DG23" s="634">
        <f t="shared" si="24"/>
        <v>0</v>
      </c>
      <c r="DH23" s="634">
        <f t="shared" si="24"/>
        <v>0</v>
      </c>
      <c r="DI23" s="634">
        <f t="shared" si="24"/>
        <v>0</v>
      </c>
      <c r="DJ23" s="634">
        <f t="shared" si="24"/>
        <v>0</v>
      </c>
      <c r="DK23" s="634">
        <f t="shared" si="24"/>
        <v>0</v>
      </c>
      <c r="DL23" s="634">
        <f t="shared" si="24"/>
        <v>0</v>
      </c>
      <c r="DM23" s="634">
        <f t="shared" si="24"/>
        <v>0</v>
      </c>
      <c r="DN23" s="634">
        <f t="shared" si="24"/>
        <v>0</v>
      </c>
      <c r="DO23" s="634">
        <f t="shared" si="24"/>
        <v>0</v>
      </c>
      <c r="DP23" s="634">
        <f t="shared" ref="DP23:DW23" si="25">SUMIF($C:$C,"58.5x",DP:DP)</f>
        <v>0</v>
      </c>
      <c r="DQ23" s="634">
        <f t="shared" si="25"/>
        <v>0</v>
      </c>
      <c r="DR23" s="634">
        <f t="shared" si="25"/>
        <v>0</v>
      </c>
      <c r="DS23" s="634">
        <f t="shared" si="25"/>
        <v>0</v>
      </c>
      <c r="DT23" s="634">
        <f t="shared" si="25"/>
        <v>0</v>
      </c>
      <c r="DU23" s="634">
        <f t="shared" si="25"/>
        <v>0</v>
      </c>
      <c r="DV23" s="634">
        <f t="shared" si="25"/>
        <v>0</v>
      </c>
      <c r="DW23" s="692">
        <f t="shared" si="25"/>
        <v>0</v>
      </c>
      <c r="DX23" s="624"/>
    </row>
    <row r="24" spans="2:128" x14ac:dyDescent="0.2">
      <c r="B24" s="626" t="s">
        <v>496</v>
      </c>
      <c r="C24" s="627" t="s">
        <v>497</v>
      </c>
      <c r="D24" s="619"/>
      <c r="E24" s="620"/>
      <c r="F24" s="620"/>
      <c r="G24" s="620"/>
      <c r="H24" s="620"/>
      <c r="I24" s="620"/>
      <c r="J24" s="620"/>
      <c r="K24" s="620"/>
      <c r="L24" s="620"/>
      <c r="M24" s="620"/>
      <c r="N24" s="620"/>
      <c r="O24" s="620"/>
      <c r="P24" s="620"/>
      <c r="Q24" s="620"/>
      <c r="R24" s="622"/>
      <c r="S24" s="691"/>
      <c r="T24" s="622"/>
      <c r="U24" s="691"/>
      <c r="V24" s="620"/>
      <c r="W24" s="620"/>
      <c r="X24" s="618">
        <f t="shared" ref="X24:BC24" si="26">SUMIF($C:$C,"58.6x",X:X)</f>
        <v>0</v>
      </c>
      <c r="Y24" s="618">
        <f t="shared" si="26"/>
        <v>0</v>
      </c>
      <c r="Z24" s="618">
        <f t="shared" si="26"/>
        <v>0</v>
      </c>
      <c r="AA24" s="618">
        <f t="shared" si="26"/>
        <v>0</v>
      </c>
      <c r="AB24" s="618">
        <f t="shared" si="26"/>
        <v>0</v>
      </c>
      <c r="AC24" s="618">
        <f t="shared" si="26"/>
        <v>0</v>
      </c>
      <c r="AD24" s="618">
        <f t="shared" si="26"/>
        <v>0</v>
      </c>
      <c r="AE24" s="618">
        <f t="shared" si="26"/>
        <v>0</v>
      </c>
      <c r="AF24" s="618">
        <f t="shared" si="26"/>
        <v>0</v>
      </c>
      <c r="AG24" s="618">
        <f t="shared" si="26"/>
        <v>0</v>
      </c>
      <c r="AH24" s="618">
        <f t="shared" si="26"/>
        <v>0</v>
      </c>
      <c r="AI24" s="618">
        <f t="shared" si="26"/>
        <v>0</v>
      </c>
      <c r="AJ24" s="618">
        <f t="shared" si="26"/>
        <v>0</v>
      </c>
      <c r="AK24" s="618">
        <f t="shared" si="26"/>
        <v>0</v>
      </c>
      <c r="AL24" s="618">
        <f t="shared" si="26"/>
        <v>0</v>
      </c>
      <c r="AM24" s="618">
        <f t="shared" si="26"/>
        <v>0</v>
      </c>
      <c r="AN24" s="618">
        <f t="shared" si="26"/>
        <v>0</v>
      </c>
      <c r="AO24" s="618">
        <f t="shared" si="26"/>
        <v>0</v>
      </c>
      <c r="AP24" s="618">
        <f t="shared" si="26"/>
        <v>0</v>
      </c>
      <c r="AQ24" s="618">
        <f t="shared" si="26"/>
        <v>0</v>
      </c>
      <c r="AR24" s="618">
        <f t="shared" si="26"/>
        <v>0</v>
      </c>
      <c r="AS24" s="618">
        <f t="shared" si="26"/>
        <v>0</v>
      </c>
      <c r="AT24" s="618">
        <f t="shared" si="26"/>
        <v>0</v>
      </c>
      <c r="AU24" s="618">
        <f t="shared" si="26"/>
        <v>0</v>
      </c>
      <c r="AV24" s="618">
        <f t="shared" si="26"/>
        <v>0</v>
      </c>
      <c r="AW24" s="618">
        <f t="shared" si="26"/>
        <v>0</v>
      </c>
      <c r="AX24" s="618">
        <f t="shared" si="26"/>
        <v>0</v>
      </c>
      <c r="AY24" s="618">
        <f t="shared" si="26"/>
        <v>0</v>
      </c>
      <c r="AZ24" s="618">
        <f t="shared" si="26"/>
        <v>0</v>
      </c>
      <c r="BA24" s="618">
        <f t="shared" si="26"/>
        <v>0</v>
      </c>
      <c r="BB24" s="618">
        <f t="shared" si="26"/>
        <v>0</v>
      </c>
      <c r="BC24" s="618">
        <f t="shared" si="26"/>
        <v>0</v>
      </c>
      <c r="BD24" s="618">
        <f t="shared" ref="BD24:CI24" si="27">SUMIF($C:$C,"58.6x",BD:BD)</f>
        <v>0</v>
      </c>
      <c r="BE24" s="618">
        <f t="shared" si="27"/>
        <v>0</v>
      </c>
      <c r="BF24" s="618">
        <f t="shared" si="27"/>
        <v>0</v>
      </c>
      <c r="BG24" s="618">
        <f t="shared" si="27"/>
        <v>0</v>
      </c>
      <c r="BH24" s="618">
        <f t="shared" si="27"/>
        <v>0</v>
      </c>
      <c r="BI24" s="618">
        <f t="shared" si="27"/>
        <v>0</v>
      </c>
      <c r="BJ24" s="618">
        <f t="shared" si="27"/>
        <v>0</v>
      </c>
      <c r="BK24" s="618">
        <f t="shared" si="27"/>
        <v>0</v>
      </c>
      <c r="BL24" s="618">
        <f t="shared" si="27"/>
        <v>0</v>
      </c>
      <c r="BM24" s="618">
        <f t="shared" si="27"/>
        <v>0</v>
      </c>
      <c r="BN24" s="618">
        <f t="shared" si="27"/>
        <v>0</v>
      </c>
      <c r="BO24" s="618">
        <f t="shared" si="27"/>
        <v>0</v>
      </c>
      <c r="BP24" s="618">
        <f t="shared" si="27"/>
        <v>0</v>
      </c>
      <c r="BQ24" s="618">
        <f t="shared" si="27"/>
        <v>0</v>
      </c>
      <c r="BR24" s="618">
        <f t="shared" si="27"/>
        <v>0</v>
      </c>
      <c r="BS24" s="618">
        <f t="shared" si="27"/>
        <v>0</v>
      </c>
      <c r="BT24" s="618">
        <f t="shared" si="27"/>
        <v>0</v>
      </c>
      <c r="BU24" s="618">
        <f t="shared" si="27"/>
        <v>0</v>
      </c>
      <c r="BV24" s="618">
        <f t="shared" si="27"/>
        <v>0</v>
      </c>
      <c r="BW24" s="618">
        <f t="shared" si="27"/>
        <v>0</v>
      </c>
      <c r="BX24" s="618">
        <f t="shared" si="27"/>
        <v>0</v>
      </c>
      <c r="BY24" s="618">
        <f t="shared" si="27"/>
        <v>0</v>
      </c>
      <c r="BZ24" s="618">
        <f t="shared" si="27"/>
        <v>0</v>
      </c>
      <c r="CA24" s="618">
        <f t="shared" si="27"/>
        <v>0</v>
      </c>
      <c r="CB24" s="618">
        <f t="shared" si="27"/>
        <v>0</v>
      </c>
      <c r="CC24" s="618">
        <f t="shared" si="27"/>
        <v>0</v>
      </c>
      <c r="CD24" s="618">
        <f t="shared" si="27"/>
        <v>0</v>
      </c>
      <c r="CE24" s="618">
        <f t="shared" si="27"/>
        <v>0</v>
      </c>
      <c r="CF24" s="618">
        <f t="shared" si="27"/>
        <v>0</v>
      </c>
      <c r="CG24" s="618">
        <f t="shared" si="27"/>
        <v>0</v>
      </c>
      <c r="CH24" s="618">
        <f t="shared" si="27"/>
        <v>0</v>
      </c>
      <c r="CI24" s="618">
        <f t="shared" si="27"/>
        <v>0</v>
      </c>
      <c r="CJ24" s="618">
        <f t="shared" ref="CJ24:DO24" si="28">SUMIF($C:$C,"58.6x",CJ:CJ)</f>
        <v>0</v>
      </c>
      <c r="CK24" s="618">
        <f t="shared" si="28"/>
        <v>0</v>
      </c>
      <c r="CL24" s="618">
        <f t="shared" si="28"/>
        <v>0</v>
      </c>
      <c r="CM24" s="618">
        <f t="shared" si="28"/>
        <v>0</v>
      </c>
      <c r="CN24" s="618">
        <f t="shared" si="28"/>
        <v>0</v>
      </c>
      <c r="CO24" s="618">
        <f t="shared" si="28"/>
        <v>0</v>
      </c>
      <c r="CP24" s="618">
        <f t="shared" si="28"/>
        <v>0</v>
      </c>
      <c r="CQ24" s="618">
        <f t="shared" si="28"/>
        <v>0</v>
      </c>
      <c r="CR24" s="618">
        <f t="shared" si="28"/>
        <v>0</v>
      </c>
      <c r="CS24" s="618">
        <f t="shared" si="28"/>
        <v>0</v>
      </c>
      <c r="CT24" s="618">
        <f t="shared" si="28"/>
        <v>0</v>
      </c>
      <c r="CU24" s="618">
        <f t="shared" si="28"/>
        <v>0</v>
      </c>
      <c r="CV24" s="618">
        <f t="shared" si="28"/>
        <v>0</v>
      </c>
      <c r="CW24" s="618">
        <f t="shared" si="28"/>
        <v>0</v>
      </c>
      <c r="CX24" s="618">
        <f t="shared" si="28"/>
        <v>0</v>
      </c>
      <c r="CY24" s="633">
        <f t="shared" si="28"/>
        <v>0</v>
      </c>
      <c r="CZ24" s="634">
        <f t="shared" si="28"/>
        <v>0</v>
      </c>
      <c r="DA24" s="634">
        <f t="shared" si="28"/>
        <v>0</v>
      </c>
      <c r="DB24" s="634">
        <f t="shared" si="28"/>
        <v>0</v>
      </c>
      <c r="DC24" s="634">
        <f t="shared" si="28"/>
        <v>0</v>
      </c>
      <c r="DD24" s="634">
        <f t="shared" si="28"/>
        <v>0</v>
      </c>
      <c r="DE24" s="634">
        <f t="shared" si="28"/>
        <v>0</v>
      </c>
      <c r="DF24" s="634">
        <f t="shared" si="28"/>
        <v>0</v>
      </c>
      <c r="DG24" s="634">
        <f t="shared" si="28"/>
        <v>0</v>
      </c>
      <c r="DH24" s="634">
        <f t="shared" si="28"/>
        <v>0</v>
      </c>
      <c r="DI24" s="634">
        <f t="shared" si="28"/>
        <v>0</v>
      </c>
      <c r="DJ24" s="634">
        <f t="shared" si="28"/>
        <v>0</v>
      </c>
      <c r="DK24" s="634">
        <f t="shared" si="28"/>
        <v>0</v>
      </c>
      <c r="DL24" s="634">
        <f t="shared" si="28"/>
        <v>0</v>
      </c>
      <c r="DM24" s="634">
        <f t="shared" si="28"/>
        <v>0</v>
      </c>
      <c r="DN24" s="634">
        <f t="shared" si="28"/>
        <v>0</v>
      </c>
      <c r="DO24" s="634">
        <f t="shared" si="28"/>
        <v>0</v>
      </c>
      <c r="DP24" s="634">
        <f t="shared" ref="DP24:DW24" si="29">SUMIF($C:$C,"58.6x",DP:DP)</f>
        <v>0</v>
      </c>
      <c r="DQ24" s="634">
        <f t="shared" si="29"/>
        <v>0</v>
      </c>
      <c r="DR24" s="634">
        <f t="shared" si="29"/>
        <v>0</v>
      </c>
      <c r="DS24" s="634">
        <f t="shared" si="29"/>
        <v>0</v>
      </c>
      <c r="DT24" s="634">
        <f t="shared" si="29"/>
        <v>0</v>
      </c>
      <c r="DU24" s="634">
        <f t="shared" si="29"/>
        <v>0</v>
      </c>
      <c r="DV24" s="634">
        <f t="shared" si="29"/>
        <v>0</v>
      </c>
      <c r="DW24" s="692">
        <f t="shared" si="29"/>
        <v>0</v>
      </c>
      <c r="DX24" s="624"/>
    </row>
    <row r="25" spans="2:128" x14ac:dyDescent="0.2">
      <c r="B25" s="626" t="s">
        <v>498</v>
      </c>
      <c r="C25" s="627" t="s">
        <v>499</v>
      </c>
      <c r="D25" s="619"/>
      <c r="E25" s="620"/>
      <c r="F25" s="620"/>
      <c r="G25" s="620"/>
      <c r="H25" s="620"/>
      <c r="I25" s="620"/>
      <c r="J25" s="620"/>
      <c r="K25" s="620"/>
      <c r="L25" s="620"/>
      <c r="M25" s="620"/>
      <c r="N25" s="620"/>
      <c r="O25" s="620"/>
      <c r="P25" s="620"/>
      <c r="Q25" s="620"/>
      <c r="R25" s="622"/>
      <c r="S25" s="691"/>
      <c r="T25" s="622"/>
      <c r="U25" s="691"/>
      <c r="V25" s="620"/>
      <c r="W25" s="620"/>
      <c r="X25" s="618">
        <f t="shared" ref="X25:BC25" si="30">SUMIF($C:$C,"58.7x",X:X)</f>
        <v>0</v>
      </c>
      <c r="Y25" s="618">
        <f t="shared" si="30"/>
        <v>0</v>
      </c>
      <c r="Z25" s="618">
        <f t="shared" si="30"/>
        <v>0</v>
      </c>
      <c r="AA25" s="618">
        <f t="shared" si="30"/>
        <v>0</v>
      </c>
      <c r="AB25" s="618">
        <f t="shared" si="30"/>
        <v>0</v>
      </c>
      <c r="AC25" s="618">
        <f t="shared" si="30"/>
        <v>0</v>
      </c>
      <c r="AD25" s="618">
        <f t="shared" si="30"/>
        <v>0</v>
      </c>
      <c r="AE25" s="618">
        <f t="shared" si="30"/>
        <v>0</v>
      </c>
      <c r="AF25" s="618">
        <f t="shared" si="30"/>
        <v>0</v>
      </c>
      <c r="AG25" s="618">
        <f t="shared" si="30"/>
        <v>0</v>
      </c>
      <c r="AH25" s="618">
        <f t="shared" si="30"/>
        <v>0</v>
      </c>
      <c r="AI25" s="618">
        <f t="shared" si="30"/>
        <v>0</v>
      </c>
      <c r="AJ25" s="618">
        <f t="shared" si="30"/>
        <v>0</v>
      </c>
      <c r="AK25" s="618">
        <f t="shared" si="30"/>
        <v>0</v>
      </c>
      <c r="AL25" s="618">
        <f t="shared" si="30"/>
        <v>0</v>
      </c>
      <c r="AM25" s="618">
        <f t="shared" si="30"/>
        <v>0</v>
      </c>
      <c r="AN25" s="618">
        <f t="shared" si="30"/>
        <v>0</v>
      </c>
      <c r="AO25" s="618">
        <f t="shared" si="30"/>
        <v>0</v>
      </c>
      <c r="AP25" s="618">
        <f t="shared" si="30"/>
        <v>0</v>
      </c>
      <c r="AQ25" s="618">
        <f t="shared" si="30"/>
        <v>0</v>
      </c>
      <c r="AR25" s="618">
        <f t="shared" si="30"/>
        <v>0</v>
      </c>
      <c r="AS25" s="618">
        <f t="shared" si="30"/>
        <v>0</v>
      </c>
      <c r="AT25" s="618">
        <f t="shared" si="30"/>
        <v>0</v>
      </c>
      <c r="AU25" s="618">
        <f t="shared" si="30"/>
        <v>0</v>
      </c>
      <c r="AV25" s="618">
        <f t="shared" si="30"/>
        <v>0</v>
      </c>
      <c r="AW25" s="618">
        <f t="shared" si="30"/>
        <v>0</v>
      </c>
      <c r="AX25" s="618">
        <f t="shared" si="30"/>
        <v>0</v>
      </c>
      <c r="AY25" s="618">
        <f t="shared" si="30"/>
        <v>0</v>
      </c>
      <c r="AZ25" s="618">
        <f t="shared" si="30"/>
        <v>0</v>
      </c>
      <c r="BA25" s="618">
        <f t="shared" si="30"/>
        <v>0</v>
      </c>
      <c r="BB25" s="618">
        <f t="shared" si="30"/>
        <v>0</v>
      </c>
      <c r="BC25" s="618">
        <f t="shared" si="30"/>
        <v>0</v>
      </c>
      <c r="BD25" s="618">
        <f t="shared" ref="BD25:CI25" si="31">SUMIF($C:$C,"58.7x",BD:BD)</f>
        <v>0</v>
      </c>
      <c r="BE25" s="618">
        <f t="shared" si="31"/>
        <v>0</v>
      </c>
      <c r="BF25" s="618">
        <f t="shared" si="31"/>
        <v>0</v>
      </c>
      <c r="BG25" s="618">
        <f t="shared" si="31"/>
        <v>0</v>
      </c>
      <c r="BH25" s="618">
        <f t="shared" si="31"/>
        <v>0</v>
      </c>
      <c r="BI25" s="618">
        <f t="shared" si="31"/>
        <v>0</v>
      </c>
      <c r="BJ25" s="618">
        <f t="shared" si="31"/>
        <v>0</v>
      </c>
      <c r="BK25" s="618">
        <f t="shared" si="31"/>
        <v>0</v>
      </c>
      <c r="BL25" s="618">
        <f t="shared" si="31"/>
        <v>0</v>
      </c>
      <c r="BM25" s="618">
        <f t="shared" si="31"/>
        <v>0</v>
      </c>
      <c r="BN25" s="618">
        <f t="shared" si="31"/>
        <v>0</v>
      </c>
      <c r="BO25" s="618">
        <f t="shared" si="31"/>
        <v>0</v>
      </c>
      <c r="BP25" s="618">
        <f t="shared" si="31"/>
        <v>0</v>
      </c>
      <c r="BQ25" s="618">
        <f t="shared" si="31"/>
        <v>0</v>
      </c>
      <c r="BR25" s="618">
        <f t="shared" si="31"/>
        <v>0</v>
      </c>
      <c r="BS25" s="618">
        <f t="shared" si="31"/>
        <v>0</v>
      </c>
      <c r="BT25" s="618">
        <f t="shared" si="31"/>
        <v>0</v>
      </c>
      <c r="BU25" s="618">
        <f t="shared" si="31"/>
        <v>0</v>
      </c>
      <c r="BV25" s="618">
        <f t="shared" si="31"/>
        <v>0</v>
      </c>
      <c r="BW25" s="618">
        <f t="shared" si="31"/>
        <v>0</v>
      </c>
      <c r="BX25" s="618">
        <f t="shared" si="31"/>
        <v>0</v>
      </c>
      <c r="BY25" s="618">
        <f t="shared" si="31"/>
        <v>0</v>
      </c>
      <c r="BZ25" s="618">
        <f t="shared" si="31"/>
        <v>0</v>
      </c>
      <c r="CA25" s="618">
        <f t="shared" si="31"/>
        <v>0</v>
      </c>
      <c r="CB25" s="618">
        <f t="shared" si="31"/>
        <v>0</v>
      </c>
      <c r="CC25" s="618">
        <f t="shared" si="31"/>
        <v>0</v>
      </c>
      <c r="CD25" s="618">
        <f t="shared" si="31"/>
        <v>0</v>
      </c>
      <c r="CE25" s="618">
        <f t="shared" si="31"/>
        <v>0</v>
      </c>
      <c r="CF25" s="618">
        <f t="shared" si="31"/>
        <v>0</v>
      </c>
      <c r="CG25" s="618">
        <f t="shared" si="31"/>
        <v>0</v>
      </c>
      <c r="CH25" s="618">
        <f t="shared" si="31"/>
        <v>0</v>
      </c>
      <c r="CI25" s="618">
        <f t="shared" si="31"/>
        <v>0</v>
      </c>
      <c r="CJ25" s="618">
        <f t="shared" ref="CJ25:DO25" si="32">SUMIF($C:$C,"58.7x",CJ:CJ)</f>
        <v>0</v>
      </c>
      <c r="CK25" s="618">
        <f t="shared" si="32"/>
        <v>0</v>
      </c>
      <c r="CL25" s="618">
        <f t="shared" si="32"/>
        <v>0</v>
      </c>
      <c r="CM25" s="618">
        <f t="shared" si="32"/>
        <v>0</v>
      </c>
      <c r="CN25" s="618">
        <f t="shared" si="32"/>
        <v>0</v>
      </c>
      <c r="CO25" s="618">
        <f t="shared" si="32"/>
        <v>0</v>
      </c>
      <c r="CP25" s="618">
        <f t="shared" si="32"/>
        <v>0</v>
      </c>
      <c r="CQ25" s="618">
        <f t="shared" si="32"/>
        <v>0</v>
      </c>
      <c r="CR25" s="618">
        <f t="shared" si="32"/>
        <v>0</v>
      </c>
      <c r="CS25" s="618">
        <f t="shared" si="32"/>
        <v>0</v>
      </c>
      <c r="CT25" s="618">
        <f t="shared" si="32"/>
        <v>0</v>
      </c>
      <c r="CU25" s="618">
        <f t="shared" si="32"/>
        <v>0</v>
      </c>
      <c r="CV25" s="618">
        <f t="shared" si="32"/>
        <v>0</v>
      </c>
      <c r="CW25" s="618">
        <f t="shared" si="32"/>
        <v>0</v>
      </c>
      <c r="CX25" s="618">
        <f t="shared" si="32"/>
        <v>0</v>
      </c>
      <c r="CY25" s="633">
        <f t="shared" si="32"/>
        <v>0</v>
      </c>
      <c r="CZ25" s="634">
        <f t="shared" si="32"/>
        <v>0</v>
      </c>
      <c r="DA25" s="634">
        <f t="shared" si="32"/>
        <v>0</v>
      </c>
      <c r="DB25" s="634">
        <f t="shared" si="32"/>
        <v>0</v>
      </c>
      <c r="DC25" s="634">
        <f t="shared" si="32"/>
        <v>0</v>
      </c>
      <c r="DD25" s="634">
        <f t="shared" si="32"/>
        <v>0</v>
      </c>
      <c r="DE25" s="634">
        <f t="shared" si="32"/>
        <v>0</v>
      </c>
      <c r="DF25" s="634">
        <f t="shared" si="32"/>
        <v>0</v>
      </c>
      <c r="DG25" s="634">
        <f t="shared" si="32"/>
        <v>0</v>
      </c>
      <c r="DH25" s="634">
        <f t="shared" si="32"/>
        <v>0</v>
      </c>
      <c r="DI25" s="634">
        <f t="shared" si="32"/>
        <v>0</v>
      </c>
      <c r="DJ25" s="634">
        <f t="shared" si="32"/>
        <v>0</v>
      </c>
      <c r="DK25" s="634">
        <f t="shared" si="32"/>
        <v>0</v>
      </c>
      <c r="DL25" s="634">
        <f t="shared" si="32"/>
        <v>0</v>
      </c>
      <c r="DM25" s="634">
        <f t="shared" si="32"/>
        <v>0</v>
      </c>
      <c r="DN25" s="634">
        <f t="shared" si="32"/>
        <v>0</v>
      </c>
      <c r="DO25" s="634">
        <f t="shared" si="32"/>
        <v>0</v>
      </c>
      <c r="DP25" s="634">
        <f t="shared" ref="DP25:DW25" si="33">SUMIF($C:$C,"58.7x",DP:DP)</f>
        <v>0</v>
      </c>
      <c r="DQ25" s="634">
        <f t="shared" si="33"/>
        <v>0</v>
      </c>
      <c r="DR25" s="634">
        <f t="shared" si="33"/>
        <v>0</v>
      </c>
      <c r="DS25" s="634">
        <f t="shared" si="33"/>
        <v>0</v>
      </c>
      <c r="DT25" s="634">
        <f t="shared" si="33"/>
        <v>0</v>
      </c>
      <c r="DU25" s="634">
        <f t="shared" si="33"/>
        <v>0</v>
      </c>
      <c r="DV25" s="634">
        <f t="shared" si="33"/>
        <v>0</v>
      </c>
      <c r="DW25" s="692">
        <f t="shared" si="33"/>
        <v>0</v>
      </c>
      <c r="DX25" s="624"/>
    </row>
    <row r="26" spans="2:128" x14ac:dyDescent="0.2">
      <c r="B26" s="693" t="s">
        <v>500</v>
      </c>
      <c r="C26" s="694" t="s">
        <v>501</v>
      </c>
      <c r="D26" s="620"/>
      <c r="E26" s="620"/>
      <c r="F26" s="620"/>
      <c r="G26" s="620"/>
      <c r="H26" s="620"/>
      <c r="I26" s="620"/>
      <c r="J26" s="620"/>
      <c r="K26" s="620"/>
      <c r="L26" s="620"/>
      <c r="M26" s="620"/>
      <c r="N26" s="620"/>
      <c r="O26" s="620"/>
      <c r="P26" s="620"/>
      <c r="Q26" s="620"/>
      <c r="R26" s="622"/>
      <c r="S26" s="691"/>
      <c r="T26" s="622"/>
      <c r="U26" s="695"/>
      <c r="V26" s="618"/>
      <c r="W26" s="618"/>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8"/>
      <c r="AT26" s="618"/>
      <c r="AU26" s="618"/>
      <c r="AV26" s="618"/>
      <c r="AW26" s="618"/>
      <c r="AX26" s="618"/>
      <c r="AY26" s="618"/>
      <c r="AZ26" s="618"/>
      <c r="BA26" s="618"/>
      <c r="BB26" s="618"/>
      <c r="BC26" s="618"/>
      <c r="BD26" s="618"/>
      <c r="BE26" s="618"/>
      <c r="BF26" s="618"/>
      <c r="BG26" s="618"/>
      <c r="BH26" s="618"/>
      <c r="BI26" s="618"/>
      <c r="BJ26" s="618"/>
      <c r="BK26" s="618"/>
      <c r="BL26" s="618"/>
      <c r="BM26" s="618"/>
      <c r="BN26" s="618"/>
      <c r="BO26" s="618"/>
      <c r="BP26" s="618"/>
      <c r="BQ26" s="618"/>
      <c r="BR26" s="618"/>
      <c r="BS26" s="618"/>
      <c r="BT26" s="618"/>
      <c r="BU26" s="618"/>
      <c r="BV26" s="618"/>
      <c r="BW26" s="618"/>
      <c r="BX26" s="618"/>
      <c r="BY26" s="618"/>
      <c r="BZ26" s="618"/>
      <c r="CA26" s="618"/>
      <c r="CB26" s="618"/>
      <c r="CC26" s="618"/>
      <c r="CD26" s="618"/>
      <c r="CE26" s="618"/>
      <c r="CF26" s="618"/>
      <c r="CG26" s="618"/>
      <c r="CH26" s="618"/>
      <c r="CI26" s="618"/>
      <c r="CJ26" s="618"/>
      <c r="CK26" s="618"/>
      <c r="CL26" s="618"/>
      <c r="CM26" s="618"/>
      <c r="CN26" s="618"/>
      <c r="CO26" s="618"/>
      <c r="CP26" s="618"/>
      <c r="CQ26" s="618"/>
      <c r="CR26" s="618"/>
      <c r="CS26" s="618"/>
      <c r="CT26" s="618"/>
      <c r="CU26" s="618"/>
      <c r="CV26" s="618"/>
      <c r="CW26" s="618"/>
      <c r="CX26" s="618"/>
      <c r="CY26" s="633"/>
      <c r="CZ26" s="634"/>
      <c r="DA26" s="634"/>
      <c r="DB26" s="634"/>
      <c r="DC26" s="634"/>
      <c r="DD26" s="634"/>
      <c r="DE26" s="634"/>
      <c r="DF26" s="634"/>
      <c r="DG26" s="634"/>
      <c r="DH26" s="634"/>
      <c r="DI26" s="634"/>
      <c r="DJ26" s="634"/>
      <c r="DK26" s="634"/>
      <c r="DL26" s="634"/>
      <c r="DM26" s="634"/>
      <c r="DN26" s="634"/>
      <c r="DO26" s="634"/>
      <c r="DP26" s="634"/>
      <c r="DQ26" s="634"/>
      <c r="DR26" s="634"/>
      <c r="DS26" s="634"/>
      <c r="DT26" s="634"/>
      <c r="DU26" s="634"/>
      <c r="DV26" s="634"/>
      <c r="DW26" s="692"/>
      <c r="DX26" s="624"/>
    </row>
    <row r="27" spans="2:128" x14ac:dyDescent="0.2">
      <c r="B27" s="626" t="s">
        <v>502</v>
      </c>
      <c r="C27" s="627" t="s">
        <v>503</v>
      </c>
      <c r="D27" s="620"/>
      <c r="E27" s="620"/>
      <c r="F27" s="620"/>
      <c r="G27" s="620"/>
      <c r="H27" s="620"/>
      <c r="I27" s="620"/>
      <c r="J27" s="620"/>
      <c r="K27" s="620"/>
      <c r="L27" s="620"/>
      <c r="M27" s="620"/>
      <c r="N27" s="620"/>
      <c r="O27" s="620"/>
      <c r="P27" s="620"/>
      <c r="Q27" s="620"/>
      <c r="R27" s="622"/>
      <c r="S27" s="691"/>
      <c r="T27" s="622"/>
      <c r="U27" s="691"/>
      <c r="V27" s="620"/>
      <c r="W27" s="620"/>
      <c r="X27" s="618">
        <f t="shared" ref="X27:BC27" si="34">SUMIF($C:$C,"59.1x",X:X)</f>
        <v>0</v>
      </c>
      <c r="Y27" s="618">
        <f t="shared" si="34"/>
        <v>0</v>
      </c>
      <c r="Z27" s="618">
        <f t="shared" si="34"/>
        <v>0</v>
      </c>
      <c r="AA27" s="618">
        <f t="shared" si="34"/>
        <v>0</v>
      </c>
      <c r="AB27" s="618">
        <f t="shared" si="34"/>
        <v>0</v>
      </c>
      <c r="AC27" s="618">
        <f t="shared" si="34"/>
        <v>0</v>
      </c>
      <c r="AD27" s="618">
        <f t="shared" si="34"/>
        <v>0</v>
      </c>
      <c r="AE27" s="618">
        <f t="shared" si="34"/>
        <v>0</v>
      </c>
      <c r="AF27" s="618">
        <f t="shared" si="34"/>
        <v>0</v>
      </c>
      <c r="AG27" s="618">
        <f t="shared" si="34"/>
        <v>0</v>
      </c>
      <c r="AH27" s="618">
        <f t="shared" si="34"/>
        <v>0</v>
      </c>
      <c r="AI27" s="618">
        <f t="shared" si="34"/>
        <v>0</v>
      </c>
      <c r="AJ27" s="618">
        <f t="shared" si="34"/>
        <v>0</v>
      </c>
      <c r="AK27" s="618">
        <f t="shared" si="34"/>
        <v>0</v>
      </c>
      <c r="AL27" s="618">
        <f t="shared" si="34"/>
        <v>0</v>
      </c>
      <c r="AM27" s="618">
        <f t="shared" si="34"/>
        <v>0</v>
      </c>
      <c r="AN27" s="618">
        <f t="shared" si="34"/>
        <v>0</v>
      </c>
      <c r="AO27" s="618">
        <f t="shared" si="34"/>
        <v>0</v>
      </c>
      <c r="AP27" s="618">
        <f t="shared" si="34"/>
        <v>0</v>
      </c>
      <c r="AQ27" s="618">
        <f t="shared" si="34"/>
        <v>0</v>
      </c>
      <c r="AR27" s="618">
        <f t="shared" si="34"/>
        <v>0</v>
      </c>
      <c r="AS27" s="618">
        <f t="shared" si="34"/>
        <v>0</v>
      </c>
      <c r="AT27" s="618">
        <f t="shared" si="34"/>
        <v>0</v>
      </c>
      <c r="AU27" s="618">
        <f t="shared" si="34"/>
        <v>0</v>
      </c>
      <c r="AV27" s="618">
        <f t="shared" si="34"/>
        <v>0</v>
      </c>
      <c r="AW27" s="618">
        <f t="shared" si="34"/>
        <v>0</v>
      </c>
      <c r="AX27" s="618">
        <f t="shared" si="34"/>
        <v>0</v>
      </c>
      <c r="AY27" s="618">
        <f t="shared" si="34"/>
        <v>0</v>
      </c>
      <c r="AZ27" s="618">
        <f t="shared" si="34"/>
        <v>0</v>
      </c>
      <c r="BA27" s="618">
        <f t="shared" si="34"/>
        <v>0</v>
      </c>
      <c r="BB27" s="618">
        <f t="shared" si="34"/>
        <v>0</v>
      </c>
      <c r="BC27" s="618">
        <f t="shared" si="34"/>
        <v>0</v>
      </c>
      <c r="BD27" s="618">
        <f t="shared" ref="BD27:CI27" si="35">SUMIF($C:$C,"59.1x",BD:BD)</f>
        <v>0</v>
      </c>
      <c r="BE27" s="618">
        <f t="shared" si="35"/>
        <v>0</v>
      </c>
      <c r="BF27" s="618">
        <f t="shared" si="35"/>
        <v>0</v>
      </c>
      <c r="BG27" s="618">
        <f t="shared" si="35"/>
        <v>0</v>
      </c>
      <c r="BH27" s="618">
        <f t="shared" si="35"/>
        <v>0</v>
      </c>
      <c r="BI27" s="618">
        <f t="shared" si="35"/>
        <v>0</v>
      </c>
      <c r="BJ27" s="618">
        <f t="shared" si="35"/>
        <v>0</v>
      </c>
      <c r="BK27" s="618">
        <f t="shared" si="35"/>
        <v>0</v>
      </c>
      <c r="BL27" s="618">
        <f t="shared" si="35"/>
        <v>0</v>
      </c>
      <c r="BM27" s="618">
        <f t="shared" si="35"/>
        <v>0</v>
      </c>
      <c r="BN27" s="618">
        <f t="shared" si="35"/>
        <v>0</v>
      </c>
      <c r="BO27" s="618">
        <f t="shared" si="35"/>
        <v>0</v>
      </c>
      <c r="BP27" s="618">
        <f t="shared" si="35"/>
        <v>0</v>
      </c>
      <c r="BQ27" s="618">
        <f t="shared" si="35"/>
        <v>0</v>
      </c>
      <c r="BR27" s="618">
        <f t="shared" si="35"/>
        <v>0</v>
      </c>
      <c r="BS27" s="618">
        <f t="shared" si="35"/>
        <v>0</v>
      </c>
      <c r="BT27" s="618">
        <f t="shared" si="35"/>
        <v>0</v>
      </c>
      <c r="BU27" s="618">
        <f t="shared" si="35"/>
        <v>0</v>
      </c>
      <c r="BV27" s="618">
        <f t="shared" si="35"/>
        <v>0</v>
      </c>
      <c r="BW27" s="618">
        <f t="shared" si="35"/>
        <v>0</v>
      </c>
      <c r="BX27" s="618">
        <f t="shared" si="35"/>
        <v>0</v>
      </c>
      <c r="BY27" s="618">
        <f t="shared" si="35"/>
        <v>0</v>
      </c>
      <c r="BZ27" s="618">
        <f t="shared" si="35"/>
        <v>0</v>
      </c>
      <c r="CA27" s="618">
        <f t="shared" si="35"/>
        <v>0</v>
      </c>
      <c r="CB27" s="618">
        <f t="shared" si="35"/>
        <v>0</v>
      </c>
      <c r="CC27" s="618">
        <f t="shared" si="35"/>
        <v>0</v>
      </c>
      <c r="CD27" s="618">
        <f t="shared" si="35"/>
        <v>0</v>
      </c>
      <c r="CE27" s="618">
        <f t="shared" si="35"/>
        <v>0</v>
      </c>
      <c r="CF27" s="618">
        <f t="shared" si="35"/>
        <v>0</v>
      </c>
      <c r="CG27" s="618">
        <f t="shared" si="35"/>
        <v>0</v>
      </c>
      <c r="CH27" s="618">
        <f t="shared" si="35"/>
        <v>0</v>
      </c>
      <c r="CI27" s="618">
        <f t="shared" si="35"/>
        <v>0</v>
      </c>
      <c r="CJ27" s="618">
        <f t="shared" ref="CJ27:DO27" si="36">SUMIF($C:$C,"59.1x",CJ:CJ)</f>
        <v>0</v>
      </c>
      <c r="CK27" s="618">
        <f t="shared" si="36"/>
        <v>0</v>
      </c>
      <c r="CL27" s="618">
        <f t="shared" si="36"/>
        <v>0</v>
      </c>
      <c r="CM27" s="618">
        <f t="shared" si="36"/>
        <v>0</v>
      </c>
      <c r="CN27" s="618">
        <f t="shared" si="36"/>
        <v>0</v>
      </c>
      <c r="CO27" s="618">
        <f t="shared" si="36"/>
        <v>0</v>
      </c>
      <c r="CP27" s="618">
        <f t="shared" si="36"/>
        <v>0</v>
      </c>
      <c r="CQ27" s="618">
        <f t="shared" si="36"/>
        <v>0</v>
      </c>
      <c r="CR27" s="618">
        <f t="shared" si="36"/>
        <v>0</v>
      </c>
      <c r="CS27" s="618">
        <f t="shared" si="36"/>
        <v>0</v>
      </c>
      <c r="CT27" s="618">
        <f t="shared" si="36"/>
        <v>0</v>
      </c>
      <c r="CU27" s="618">
        <f t="shared" si="36"/>
        <v>0</v>
      </c>
      <c r="CV27" s="618">
        <f t="shared" si="36"/>
        <v>0</v>
      </c>
      <c r="CW27" s="618">
        <f t="shared" si="36"/>
        <v>0</v>
      </c>
      <c r="CX27" s="618">
        <f t="shared" si="36"/>
        <v>0</v>
      </c>
      <c r="CY27" s="633">
        <f t="shared" si="36"/>
        <v>0</v>
      </c>
      <c r="CZ27" s="634">
        <f t="shared" si="36"/>
        <v>0</v>
      </c>
      <c r="DA27" s="634">
        <f t="shared" si="36"/>
        <v>0</v>
      </c>
      <c r="DB27" s="634">
        <f t="shared" si="36"/>
        <v>0</v>
      </c>
      <c r="DC27" s="634">
        <f t="shared" si="36"/>
        <v>0</v>
      </c>
      <c r="DD27" s="634">
        <f t="shared" si="36"/>
        <v>0</v>
      </c>
      <c r="DE27" s="634">
        <f t="shared" si="36"/>
        <v>0</v>
      </c>
      <c r="DF27" s="634">
        <f t="shared" si="36"/>
        <v>0</v>
      </c>
      <c r="DG27" s="634">
        <f t="shared" si="36"/>
        <v>0</v>
      </c>
      <c r="DH27" s="634">
        <f t="shared" si="36"/>
        <v>0</v>
      </c>
      <c r="DI27" s="634">
        <f t="shared" si="36"/>
        <v>0</v>
      </c>
      <c r="DJ27" s="634">
        <f t="shared" si="36"/>
        <v>0</v>
      </c>
      <c r="DK27" s="634">
        <f t="shared" si="36"/>
        <v>0</v>
      </c>
      <c r="DL27" s="634">
        <f t="shared" si="36"/>
        <v>0</v>
      </c>
      <c r="DM27" s="634">
        <f t="shared" si="36"/>
        <v>0</v>
      </c>
      <c r="DN27" s="634">
        <f t="shared" si="36"/>
        <v>0</v>
      </c>
      <c r="DO27" s="634">
        <f t="shared" si="36"/>
        <v>0</v>
      </c>
      <c r="DP27" s="634">
        <f t="shared" ref="DP27:DW27" si="37">SUMIF($C:$C,"59.1x",DP:DP)</f>
        <v>0</v>
      </c>
      <c r="DQ27" s="634">
        <f t="shared" si="37"/>
        <v>0</v>
      </c>
      <c r="DR27" s="634">
        <f t="shared" si="37"/>
        <v>0</v>
      </c>
      <c r="DS27" s="634">
        <f t="shared" si="37"/>
        <v>0</v>
      </c>
      <c r="DT27" s="634">
        <f t="shared" si="37"/>
        <v>0</v>
      </c>
      <c r="DU27" s="634">
        <f t="shared" si="37"/>
        <v>0</v>
      </c>
      <c r="DV27" s="634">
        <f t="shared" si="37"/>
        <v>0</v>
      </c>
      <c r="DW27" s="692">
        <f t="shared" si="37"/>
        <v>0</v>
      </c>
      <c r="DX27" s="624"/>
    </row>
    <row r="28" spans="2:128" x14ac:dyDescent="0.2">
      <c r="B28" s="626" t="s">
        <v>504</v>
      </c>
      <c r="C28" s="627" t="s">
        <v>505</v>
      </c>
      <c r="D28" s="620"/>
      <c r="E28" s="620"/>
      <c r="F28" s="620"/>
      <c r="G28" s="620"/>
      <c r="H28" s="620"/>
      <c r="I28" s="620"/>
      <c r="J28" s="620"/>
      <c r="K28" s="620"/>
      <c r="L28" s="620"/>
      <c r="M28" s="620"/>
      <c r="N28" s="620"/>
      <c r="O28" s="620"/>
      <c r="P28" s="620"/>
      <c r="Q28" s="620"/>
      <c r="R28" s="622"/>
      <c r="S28" s="691"/>
      <c r="T28" s="622"/>
      <c r="U28" s="691"/>
      <c r="V28" s="620"/>
      <c r="W28" s="620"/>
      <c r="X28" s="618">
        <f t="shared" ref="X28:BC28" si="38">SUMIF($C:$C,"59.2x",X:X)</f>
        <v>0</v>
      </c>
      <c r="Y28" s="618">
        <f t="shared" si="38"/>
        <v>0</v>
      </c>
      <c r="Z28" s="618">
        <f t="shared" si="38"/>
        <v>0</v>
      </c>
      <c r="AA28" s="618">
        <f t="shared" si="38"/>
        <v>0</v>
      </c>
      <c r="AB28" s="618">
        <f t="shared" si="38"/>
        <v>0</v>
      </c>
      <c r="AC28" s="618">
        <f t="shared" si="38"/>
        <v>0</v>
      </c>
      <c r="AD28" s="618">
        <f t="shared" si="38"/>
        <v>0</v>
      </c>
      <c r="AE28" s="618">
        <f t="shared" si="38"/>
        <v>0</v>
      </c>
      <c r="AF28" s="618">
        <f t="shared" si="38"/>
        <v>0</v>
      </c>
      <c r="AG28" s="618">
        <f t="shared" si="38"/>
        <v>0</v>
      </c>
      <c r="AH28" s="618">
        <f t="shared" si="38"/>
        <v>0</v>
      </c>
      <c r="AI28" s="618">
        <f t="shared" si="38"/>
        <v>0</v>
      </c>
      <c r="AJ28" s="618">
        <f t="shared" si="38"/>
        <v>0</v>
      </c>
      <c r="AK28" s="618">
        <f t="shared" si="38"/>
        <v>0</v>
      </c>
      <c r="AL28" s="618">
        <f t="shared" si="38"/>
        <v>0</v>
      </c>
      <c r="AM28" s="618">
        <f t="shared" si="38"/>
        <v>0</v>
      </c>
      <c r="AN28" s="618">
        <f t="shared" si="38"/>
        <v>0</v>
      </c>
      <c r="AO28" s="618">
        <f t="shared" si="38"/>
        <v>0</v>
      </c>
      <c r="AP28" s="618">
        <f t="shared" si="38"/>
        <v>0</v>
      </c>
      <c r="AQ28" s="618">
        <f t="shared" si="38"/>
        <v>0</v>
      </c>
      <c r="AR28" s="618">
        <f t="shared" si="38"/>
        <v>0</v>
      </c>
      <c r="AS28" s="618">
        <f t="shared" si="38"/>
        <v>0</v>
      </c>
      <c r="AT28" s="618">
        <f t="shared" si="38"/>
        <v>0</v>
      </c>
      <c r="AU28" s="618">
        <f t="shared" si="38"/>
        <v>0</v>
      </c>
      <c r="AV28" s="618">
        <f t="shared" si="38"/>
        <v>0</v>
      </c>
      <c r="AW28" s="618">
        <f t="shared" si="38"/>
        <v>0</v>
      </c>
      <c r="AX28" s="618">
        <f t="shared" si="38"/>
        <v>0</v>
      </c>
      <c r="AY28" s="618">
        <f t="shared" si="38"/>
        <v>0</v>
      </c>
      <c r="AZ28" s="618">
        <f t="shared" si="38"/>
        <v>0</v>
      </c>
      <c r="BA28" s="618">
        <f t="shared" si="38"/>
        <v>0</v>
      </c>
      <c r="BB28" s="618">
        <f t="shared" si="38"/>
        <v>0</v>
      </c>
      <c r="BC28" s="618">
        <f t="shared" si="38"/>
        <v>0</v>
      </c>
      <c r="BD28" s="618">
        <f t="shared" ref="BD28:CI28" si="39">SUMIF($C:$C,"59.2x",BD:BD)</f>
        <v>0</v>
      </c>
      <c r="BE28" s="618">
        <f t="shared" si="39"/>
        <v>0</v>
      </c>
      <c r="BF28" s="618">
        <f t="shared" si="39"/>
        <v>0</v>
      </c>
      <c r="BG28" s="618">
        <f t="shared" si="39"/>
        <v>0</v>
      </c>
      <c r="BH28" s="618">
        <f t="shared" si="39"/>
        <v>0</v>
      </c>
      <c r="BI28" s="618">
        <f t="shared" si="39"/>
        <v>0</v>
      </c>
      <c r="BJ28" s="618">
        <f t="shared" si="39"/>
        <v>0</v>
      </c>
      <c r="BK28" s="618">
        <f t="shared" si="39"/>
        <v>0</v>
      </c>
      <c r="BL28" s="618">
        <f t="shared" si="39"/>
        <v>0</v>
      </c>
      <c r="BM28" s="618">
        <f t="shared" si="39"/>
        <v>0</v>
      </c>
      <c r="BN28" s="618">
        <f t="shared" si="39"/>
        <v>0</v>
      </c>
      <c r="BO28" s="618">
        <f t="shared" si="39"/>
        <v>0</v>
      </c>
      <c r="BP28" s="618">
        <f t="shared" si="39"/>
        <v>0</v>
      </c>
      <c r="BQ28" s="618">
        <f t="shared" si="39"/>
        <v>0</v>
      </c>
      <c r="BR28" s="618">
        <f t="shared" si="39"/>
        <v>0</v>
      </c>
      <c r="BS28" s="618">
        <f t="shared" si="39"/>
        <v>0</v>
      </c>
      <c r="BT28" s="618">
        <f t="shared" si="39"/>
        <v>0</v>
      </c>
      <c r="BU28" s="618">
        <f t="shared" si="39"/>
        <v>0</v>
      </c>
      <c r="BV28" s="618">
        <f t="shared" si="39"/>
        <v>0</v>
      </c>
      <c r="BW28" s="618">
        <f t="shared" si="39"/>
        <v>0</v>
      </c>
      <c r="BX28" s="618">
        <f t="shared" si="39"/>
        <v>0</v>
      </c>
      <c r="BY28" s="618">
        <f t="shared" si="39"/>
        <v>0</v>
      </c>
      <c r="BZ28" s="618">
        <f t="shared" si="39"/>
        <v>0</v>
      </c>
      <c r="CA28" s="618">
        <f t="shared" si="39"/>
        <v>0</v>
      </c>
      <c r="CB28" s="618">
        <f t="shared" si="39"/>
        <v>0</v>
      </c>
      <c r="CC28" s="618">
        <f t="shared" si="39"/>
        <v>0</v>
      </c>
      <c r="CD28" s="618">
        <f t="shared" si="39"/>
        <v>0</v>
      </c>
      <c r="CE28" s="618">
        <f t="shared" si="39"/>
        <v>0</v>
      </c>
      <c r="CF28" s="618">
        <f t="shared" si="39"/>
        <v>0</v>
      </c>
      <c r="CG28" s="618">
        <f t="shared" si="39"/>
        <v>0</v>
      </c>
      <c r="CH28" s="618">
        <f t="shared" si="39"/>
        <v>0</v>
      </c>
      <c r="CI28" s="618">
        <f t="shared" si="39"/>
        <v>0</v>
      </c>
      <c r="CJ28" s="618">
        <f t="shared" ref="CJ28:DO28" si="40">SUMIF($C:$C,"59.2x",CJ:CJ)</f>
        <v>0</v>
      </c>
      <c r="CK28" s="618">
        <f t="shared" si="40"/>
        <v>0</v>
      </c>
      <c r="CL28" s="618">
        <f t="shared" si="40"/>
        <v>0</v>
      </c>
      <c r="CM28" s="618">
        <f t="shared" si="40"/>
        <v>0</v>
      </c>
      <c r="CN28" s="618">
        <f t="shared" si="40"/>
        <v>0</v>
      </c>
      <c r="CO28" s="618">
        <f t="shared" si="40"/>
        <v>0</v>
      </c>
      <c r="CP28" s="618">
        <f t="shared" si="40"/>
        <v>0</v>
      </c>
      <c r="CQ28" s="618">
        <f t="shared" si="40"/>
        <v>0</v>
      </c>
      <c r="CR28" s="618">
        <f t="shared" si="40"/>
        <v>0</v>
      </c>
      <c r="CS28" s="618">
        <f t="shared" si="40"/>
        <v>0</v>
      </c>
      <c r="CT28" s="618">
        <f t="shared" si="40"/>
        <v>0</v>
      </c>
      <c r="CU28" s="618">
        <f t="shared" si="40"/>
        <v>0</v>
      </c>
      <c r="CV28" s="618">
        <f t="shared" si="40"/>
        <v>0</v>
      </c>
      <c r="CW28" s="618">
        <f t="shared" si="40"/>
        <v>0</v>
      </c>
      <c r="CX28" s="618">
        <f t="shared" si="40"/>
        <v>0</v>
      </c>
      <c r="CY28" s="633">
        <f t="shared" si="40"/>
        <v>0</v>
      </c>
      <c r="CZ28" s="634">
        <f t="shared" si="40"/>
        <v>0</v>
      </c>
      <c r="DA28" s="634">
        <f t="shared" si="40"/>
        <v>0</v>
      </c>
      <c r="DB28" s="634">
        <f t="shared" si="40"/>
        <v>0</v>
      </c>
      <c r="DC28" s="634">
        <f t="shared" si="40"/>
        <v>0</v>
      </c>
      <c r="DD28" s="634">
        <f t="shared" si="40"/>
        <v>0</v>
      </c>
      <c r="DE28" s="634">
        <f t="shared" si="40"/>
        <v>0</v>
      </c>
      <c r="DF28" s="634">
        <f t="shared" si="40"/>
        <v>0</v>
      </c>
      <c r="DG28" s="634">
        <f t="shared" si="40"/>
        <v>0</v>
      </c>
      <c r="DH28" s="634">
        <f t="shared" si="40"/>
        <v>0</v>
      </c>
      <c r="DI28" s="634">
        <f t="shared" si="40"/>
        <v>0</v>
      </c>
      <c r="DJ28" s="634">
        <f t="shared" si="40"/>
        <v>0</v>
      </c>
      <c r="DK28" s="634">
        <f t="shared" si="40"/>
        <v>0</v>
      </c>
      <c r="DL28" s="634">
        <f t="shared" si="40"/>
        <v>0</v>
      </c>
      <c r="DM28" s="634">
        <f t="shared" si="40"/>
        <v>0</v>
      </c>
      <c r="DN28" s="634">
        <f t="shared" si="40"/>
        <v>0</v>
      </c>
      <c r="DO28" s="634">
        <f t="shared" si="40"/>
        <v>0</v>
      </c>
      <c r="DP28" s="634">
        <f t="shared" ref="DP28:DW28" si="41">SUMIF($C:$C,"59.2x",DP:DP)</f>
        <v>0</v>
      </c>
      <c r="DQ28" s="634">
        <f t="shared" si="41"/>
        <v>0</v>
      </c>
      <c r="DR28" s="634">
        <f t="shared" si="41"/>
        <v>0</v>
      </c>
      <c r="DS28" s="634">
        <f t="shared" si="41"/>
        <v>0</v>
      </c>
      <c r="DT28" s="634">
        <f t="shared" si="41"/>
        <v>0</v>
      </c>
      <c r="DU28" s="634">
        <f t="shared" si="41"/>
        <v>0</v>
      </c>
      <c r="DV28" s="634">
        <f t="shared" si="41"/>
        <v>0</v>
      </c>
      <c r="DW28" s="692">
        <f t="shared" si="41"/>
        <v>0</v>
      </c>
      <c r="DX28" s="624"/>
    </row>
    <row r="29" spans="2:128" x14ac:dyDescent="0.2">
      <c r="B29" s="693" t="s">
        <v>506</v>
      </c>
      <c r="C29" s="694" t="s">
        <v>507</v>
      </c>
      <c r="D29" s="620"/>
      <c r="E29" s="620"/>
      <c r="F29" s="620"/>
      <c r="G29" s="620"/>
      <c r="H29" s="620"/>
      <c r="I29" s="620"/>
      <c r="J29" s="620"/>
      <c r="K29" s="620"/>
      <c r="L29" s="620"/>
      <c r="M29" s="620"/>
      <c r="N29" s="620"/>
      <c r="O29" s="620"/>
      <c r="P29" s="620"/>
      <c r="Q29" s="620"/>
      <c r="R29" s="622"/>
      <c r="S29" s="691"/>
      <c r="T29" s="622"/>
      <c r="U29" s="695"/>
      <c r="V29" s="618"/>
      <c r="W29" s="618"/>
      <c r="X29" s="618"/>
      <c r="Y29" s="618"/>
      <c r="Z29" s="618"/>
      <c r="AA29" s="618"/>
      <c r="AB29" s="618"/>
      <c r="AC29" s="618"/>
      <c r="AD29" s="618"/>
      <c r="AE29" s="618"/>
      <c r="AF29" s="618"/>
      <c r="AG29" s="618"/>
      <c r="AH29" s="618"/>
      <c r="AI29" s="618"/>
      <c r="AJ29" s="618"/>
      <c r="AK29" s="618"/>
      <c r="AL29" s="618"/>
      <c r="AM29" s="618"/>
      <c r="AN29" s="618"/>
      <c r="AO29" s="618"/>
      <c r="AP29" s="618"/>
      <c r="AQ29" s="618"/>
      <c r="AR29" s="618"/>
      <c r="AS29" s="618"/>
      <c r="AT29" s="618"/>
      <c r="AU29" s="618"/>
      <c r="AV29" s="618"/>
      <c r="AW29" s="618"/>
      <c r="AX29" s="618"/>
      <c r="AY29" s="618"/>
      <c r="AZ29" s="618"/>
      <c r="BA29" s="618"/>
      <c r="BB29" s="618"/>
      <c r="BC29" s="618"/>
      <c r="BD29" s="618"/>
      <c r="BE29" s="618"/>
      <c r="BF29" s="618"/>
      <c r="BG29" s="618"/>
      <c r="BH29" s="618"/>
      <c r="BI29" s="618"/>
      <c r="BJ29" s="618"/>
      <c r="BK29" s="618"/>
      <c r="BL29" s="618"/>
      <c r="BM29" s="618"/>
      <c r="BN29" s="618"/>
      <c r="BO29" s="618"/>
      <c r="BP29" s="618"/>
      <c r="BQ29" s="618"/>
      <c r="BR29" s="618"/>
      <c r="BS29" s="618"/>
      <c r="BT29" s="618"/>
      <c r="BU29" s="618"/>
      <c r="BV29" s="618"/>
      <c r="BW29" s="618"/>
      <c r="BX29" s="618"/>
      <c r="BY29" s="618"/>
      <c r="BZ29" s="618"/>
      <c r="CA29" s="618"/>
      <c r="CB29" s="618"/>
      <c r="CC29" s="618"/>
      <c r="CD29" s="618"/>
      <c r="CE29" s="618"/>
      <c r="CF29" s="618"/>
      <c r="CG29" s="618"/>
      <c r="CH29" s="618"/>
      <c r="CI29" s="618"/>
      <c r="CJ29" s="618"/>
      <c r="CK29" s="618"/>
      <c r="CL29" s="618"/>
      <c r="CM29" s="618"/>
      <c r="CN29" s="618"/>
      <c r="CO29" s="618"/>
      <c r="CP29" s="618"/>
      <c r="CQ29" s="618"/>
      <c r="CR29" s="618"/>
      <c r="CS29" s="618"/>
      <c r="CT29" s="618"/>
      <c r="CU29" s="618"/>
      <c r="CV29" s="618"/>
      <c r="CW29" s="618"/>
      <c r="CX29" s="618"/>
      <c r="CY29" s="633"/>
      <c r="CZ29" s="634"/>
      <c r="DA29" s="634"/>
      <c r="DB29" s="634"/>
      <c r="DC29" s="634"/>
      <c r="DD29" s="634"/>
      <c r="DE29" s="634"/>
      <c r="DF29" s="634"/>
      <c r="DG29" s="634"/>
      <c r="DH29" s="634"/>
      <c r="DI29" s="634"/>
      <c r="DJ29" s="634"/>
      <c r="DK29" s="634"/>
      <c r="DL29" s="634"/>
      <c r="DM29" s="634"/>
      <c r="DN29" s="634"/>
      <c r="DO29" s="634"/>
      <c r="DP29" s="634"/>
      <c r="DQ29" s="634"/>
      <c r="DR29" s="634"/>
      <c r="DS29" s="634"/>
      <c r="DT29" s="634"/>
      <c r="DU29" s="634"/>
      <c r="DV29" s="634"/>
      <c r="DW29" s="692"/>
      <c r="DX29" s="624"/>
    </row>
    <row r="30" spans="2:128" x14ac:dyDescent="0.2">
      <c r="B30" s="626" t="s">
        <v>508</v>
      </c>
      <c r="C30" s="627" t="s">
        <v>509</v>
      </c>
      <c r="D30" s="620"/>
      <c r="E30" s="620"/>
      <c r="F30" s="620"/>
      <c r="G30" s="620"/>
      <c r="H30" s="620"/>
      <c r="I30" s="620"/>
      <c r="J30" s="620"/>
      <c r="K30" s="620"/>
      <c r="L30" s="620"/>
      <c r="M30" s="620"/>
      <c r="N30" s="620"/>
      <c r="O30" s="620"/>
      <c r="P30" s="620"/>
      <c r="Q30" s="620"/>
      <c r="R30" s="622"/>
      <c r="S30" s="691"/>
      <c r="T30" s="622"/>
      <c r="U30" s="691"/>
      <c r="V30" s="620"/>
      <c r="W30" s="620"/>
      <c r="X30" s="618">
        <f t="shared" ref="X30:BC30" si="42">SUMIF($C:$C,"60.1x",X:X)</f>
        <v>0</v>
      </c>
      <c r="Y30" s="618">
        <f t="shared" si="42"/>
        <v>0</v>
      </c>
      <c r="Z30" s="618">
        <f t="shared" si="42"/>
        <v>0</v>
      </c>
      <c r="AA30" s="618">
        <f t="shared" si="42"/>
        <v>0</v>
      </c>
      <c r="AB30" s="618">
        <f t="shared" si="42"/>
        <v>0</v>
      </c>
      <c r="AC30" s="618">
        <f t="shared" si="42"/>
        <v>0</v>
      </c>
      <c r="AD30" s="618">
        <f t="shared" si="42"/>
        <v>0</v>
      </c>
      <c r="AE30" s="618">
        <f t="shared" si="42"/>
        <v>0</v>
      </c>
      <c r="AF30" s="618">
        <f t="shared" si="42"/>
        <v>0</v>
      </c>
      <c r="AG30" s="618">
        <f t="shared" si="42"/>
        <v>0</v>
      </c>
      <c r="AH30" s="618">
        <f t="shared" si="42"/>
        <v>0</v>
      </c>
      <c r="AI30" s="618">
        <f t="shared" si="42"/>
        <v>0</v>
      </c>
      <c r="AJ30" s="618">
        <f t="shared" si="42"/>
        <v>0</v>
      </c>
      <c r="AK30" s="618">
        <f t="shared" si="42"/>
        <v>0</v>
      </c>
      <c r="AL30" s="618">
        <f t="shared" si="42"/>
        <v>0</v>
      </c>
      <c r="AM30" s="618">
        <f t="shared" si="42"/>
        <v>0</v>
      </c>
      <c r="AN30" s="618">
        <f t="shared" si="42"/>
        <v>0</v>
      </c>
      <c r="AO30" s="618">
        <f t="shared" si="42"/>
        <v>0</v>
      </c>
      <c r="AP30" s="618">
        <f t="shared" si="42"/>
        <v>0</v>
      </c>
      <c r="AQ30" s="618">
        <f t="shared" si="42"/>
        <v>0</v>
      </c>
      <c r="AR30" s="618">
        <f t="shared" si="42"/>
        <v>0</v>
      </c>
      <c r="AS30" s="618">
        <f t="shared" si="42"/>
        <v>0</v>
      </c>
      <c r="AT30" s="618">
        <f t="shared" si="42"/>
        <v>0</v>
      </c>
      <c r="AU30" s="618">
        <f t="shared" si="42"/>
        <v>0</v>
      </c>
      <c r="AV30" s="618">
        <f t="shared" si="42"/>
        <v>0</v>
      </c>
      <c r="AW30" s="618">
        <f t="shared" si="42"/>
        <v>0</v>
      </c>
      <c r="AX30" s="618">
        <f t="shared" si="42"/>
        <v>0</v>
      </c>
      <c r="AY30" s="618">
        <f t="shared" si="42"/>
        <v>0</v>
      </c>
      <c r="AZ30" s="618">
        <f t="shared" si="42"/>
        <v>0</v>
      </c>
      <c r="BA30" s="618">
        <f t="shared" si="42"/>
        <v>0</v>
      </c>
      <c r="BB30" s="618">
        <f t="shared" si="42"/>
        <v>0</v>
      </c>
      <c r="BC30" s="618">
        <f t="shared" si="42"/>
        <v>0</v>
      </c>
      <c r="BD30" s="618">
        <f t="shared" ref="BD30:CI30" si="43">SUMIF($C:$C,"60.1x",BD:BD)</f>
        <v>0</v>
      </c>
      <c r="BE30" s="618">
        <f t="shared" si="43"/>
        <v>0</v>
      </c>
      <c r="BF30" s="618">
        <f t="shared" si="43"/>
        <v>0</v>
      </c>
      <c r="BG30" s="618">
        <f t="shared" si="43"/>
        <v>0</v>
      </c>
      <c r="BH30" s="618">
        <f t="shared" si="43"/>
        <v>0</v>
      </c>
      <c r="BI30" s="618">
        <f t="shared" si="43"/>
        <v>0</v>
      </c>
      <c r="BJ30" s="618">
        <f t="shared" si="43"/>
        <v>0</v>
      </c>
      <c r="BK30" s="618">
        <f t="shared" si="43"/>
        <v>0</v>
      </c>
      <c r="BL30" s="618">
        <f t="shared" si="43"/>
        <v>0</v>
      </c>
      <c r="BM30" s="618">
        <f t="shared" si="43"/>
        <v>0</v>
      </c>
      <c r="BN30" s="618">
        <f t="shared" si="43"/>
        <v>0</v>
      </c>
      <c r="BO30" s="618">
        <f t="shared" si="43"/>
        <v>0</v>
      </c>
      <c r="BP30" s="618">
        <f t="shared" si="43"/>
        <v>0</v>
      </c>
      <c r="BQ30" s="618">
        <f t="shared" si="43"/>
        <v>0</v>
      </c>
      <c r="BR30" s="618">
        <f t="shared" si="43"/>
        <v>0</v>
      </c>
      <c r="BS30" s="618">
        <f t="shared" si="43"/>
        <v>0</v>
      </c>
      <c r="BT30" s="618">
        <f t="shared" si="43"/>
        <v>0</v>
      </c>
      <c r="BU30" s="618">
        <f t="shared" si="43"/>
        <v>0</v>
      </c>
      <c r="BV30" s="618">
        <f t="shared" si="43"/>
        <v>0</v>
      </c>
      <c r="BW30" s="618">
        <f t="shared" si="43"/>
        <v>0</v>
      </c>
      <c r="BX30" s="618">
        <f t="shared" si="43"/>
        <v>0</v>
      </c>
      <c r="BY30" s="618">
        <f t="shared" si="43"/>
        <v>0</v>
      </c>
      <c r="BZ30" s="618">
        <f t="shared" si="43"/>
        <v>0</v>
      </c>
      <c r="CA30" s="618">
        <f t="shared" si="43"/>
        <v>0</v>
      </c>
      <c r="CB30" s="618">
        <f t="shared" si="43"/>
        <v>0</v>
      </c>
      <c r="CC30" s="618">
        <f t="shared" si="43"/>
        <v>0</v>
      </c>
      <c r="CD30" s="618">
        <f t="shared" si="43"/>
        <v>0</v>
      </c>
      <c r="CE30" s="618">
        <f t="shared" si="43"/>
        <v>0</v>
      </c>
      <c r="CF30" s="618">
        <f t="shared" si="43"/>
        <v>0</v>
      </c>
      <c r="CG30" s="618">
        <f t="shared" si="43"/>
        <v>0</v>
      </c>
      <c r="CH30" s="618">
        <f t="shared" si="43"/>
        <v>0</v>
      </c>
      <c r="CI30" s="618">
        <f t="shared" si="43"/>
        <v>0</v>
      </c>
      <c r="CJ30" s="618">
        <f t="shared" ref="CJ30:DO30" si="44">SUMIF($C:$C,"60.1x",CJ:CJ)</f>
        <v>0</v>
      </c>
      <c r="CK30" s="618">
        <f t="shared" si="44"/>
        <v>0</v>
      </c>
      <c r="CL30" s="618">
        <f t="shared" si="44"/>
        <v>0</v>
      </c>
      <c r="CM30" s="618">
        <f t="shared" si="44"/>
        <v>0</v>
      </c>
      <c r="CN30" s="618">
        <f t="shared" si="44"/>
        <v>0</v>
      </c>
      <c r="CO30" s="618">
        <f t="shared" si="44"/>
        <v>0</v>
      </c>
      <c r="CP30" s="618">
        <f t="shared" si="44"/>
        <v>0</v>
      </c>
      <c r="CQ30" s="618">
        <f t="shared" si="44"/>
        <v>0</v>
      </c>
      <c r="CR30" s="618">
        <f t="shared" si="44"/>
        <v>0</v>
      </c>
      <c r="CS30" s="618">
        <f t="shared" si="44"/>
        <v>0</v>
      </c>
      <c r="CT30" s="618">
        <f t="shared" si="44"/>
        <v>0</v>
      </c>
      <c r="CU30" s="618">
        <f t="shared" si="44"/>
        <v>0</v>
      </c>
      <c r="CV30" s="618">
        <f t="shared" si="44"/>
        <v>0</v>
      </c>
      <c r="CW30" s="618">
        <f t="shared" si="44"/>
        <v>0</v>
      </c>
      <c r="CX30" s="618">
        <f t="shared" si="44"/>
        <v>0</v>
      </c>
      <c r="CY30" s="633">
        <f t="shared" si="44"/>
        <v>0</v>
      </c>
      <c r="CZ30" s="634">
        <f t="shared" si="44"/>
        <v>0</v>
      </c>
      <c r="DA30" s="634">
        <f t="shared" si="44"/>
        <v>0</v>
      </c>
      <c r="DB30" s="634">
        <f t="shared" si="44"/>
        <v>0</v>
      </c>
      <c r="DC30" s="634">
        <f t="shared" si="44"/>
        <v>0</v>
      </c>
      <c r="DD30" s="634">
        <f t="shared" si="44"/>
        <v>0</v>
      </c>
      <c r="DE30" s="634">
        <f t="shared" si="44"/>
        <v>0</v>
      </c>
      <c r="DF30" s="634">
        <f t="shared" si="44"/>
        <v>0</v>
      </c>
      <c r="DG30" s="634">
        <f t="shared" si="44"/>
        <v>0</v>
      </c>
      <c r="DH30" s="634">
        <f t="shared" si="44"/>
        <v>0</v>
      </c>
      <c r="DI30" s="634">
        <f t="shared" si="44"/>
        <v>0</v>
      </c>
      <c r="DJ30" s="634">
        <f t="shared" si="44"/>
        <v>0</v>
      </c>
      <c r="DK30" s="634">
        <f t="shared" si="44"/>
        <v>0</v>
      </c>
      <c r="DL30" s="634">
        <f t="shared" si="44"/>
        <v>0</v>
      </c>
      <c r="DM30" s="634">
        <f t="shared" si="44"/>
        <v>0</v>
      </c>
      <c r="DN30" s="634">
        <f t="shared" si="44"/>
        <v>0</v>
      </c>
      <c r="DO30" s="634">
        <f t="shared" si="44"/>
        <v>0</v>
      </c>
      <c r="DP30" s="634">
        <f t="shared" ref="DP30:DW30" si="45">SUMIF($C:$C,"60.1x",DP:DP)</f>
        <v>0</v>
      </c>
      <c r="DQ30" s="634">
        <f t="shared" si="45"/>
        <v>0</v>
      </c>
      <c r="DR30" s="634">
        <f t="shared" si="45"/>
        <v>0</v>
      </c>
      <c r="DS30" s="634">
        <f t="shared" si="45"/>
        <v>0</v>
      </c>
      <c r="DT30" s="634">
        <f t="shared" si="45"/>
        <v>0</v>
      </c>
      <c r="DU30" s="634">
        <f t="shared" si="45"/>
        <v>0</v>
      </c>
      <c r="DV30" s="634">
        <f t="shared" si="45"/>
        <v>0</v>
      </c>
      <c r="DW30" s="692">
        <f t="shared" si="45"/>
        <v>0</v>
      </c>
      <c r="DX30" s="624"/>
    </row>
    <row r="31" spans="2:128" x14ac:dyDescent="0.2">
      <c r="B31" s="626" t="s">
        <v>510</v>
      </c>
      <c r="C31" s="627" t="s">
        <v>511</v>
      </c>
      <c r="D31" s="620"/>
      <c r="E31" s="620"/>
      <c r="F31" s="620"/>
      <c r="G31" s="620"/>
      <c r="H31" s="620"/>
      <c r="I31" s="620"/>
      <c r="J31" s="620"/>
      <c r="K31" s="620"/>
      <c r="L31" s="620"/>
      <c r="M31" s="620"/>
      <c r="N31" s="620"/>
      <c r="O31" s="620"/>
      <c r="P31" s="620"/>
      <c r="Q31" s="620"/>
      <c r="R31" s="622"/>
      <c r="S31" s="691"/>
      <c r="T31" s="622"/>
      <c r="U31" s="691"/>
      <c r="V31" s="620"/>
      <c r="W31" s="620"/>
      <c r="X31" s="618">
        <f t="shared" ref="X31:BC31" si="46">SUMIF($C:$C,"60.2x",X:X)</f>
        <v>0</v>
      </c>
      <c r="Y31" s="618">
        <f t="shared" si="46"/>
        <v>0</v>
      </c>
      <c r="Z31" s="618">
        <f t="shared" si="46"/>
        <v>0</v>
      </c>
      <c r="AA31" s="618">
        <f t="shared" si="46"/>
        <v>0</v>
      </c>
      <c r="AB31" s="618">
        <f t="shared" si="46"/>
        <v>0</v>
      </c>
      <c r="AC31" s="618">
        <f t="shared" si="46"/>
        <v>0</v>
      </c>
      <c r="AD31" s="618">
        <f t="shared" si="46"/>
        <v>0</v>
      </c>
      <c r="AE31" s="618">
        <f t="shared" si="46"/>
        <v>0</v>
      </c>
      <c r="AF31" s="618">
        <f t="shared" si="46"/>
        <v>0</v>
      </c>
      <c r="AG31" s="618">
        <f t="shared" si="46"/>
        <v>0</v>
      </c>
      <c r="AH31" s="618">
        <f t="shared" si="46"/>
        <v>0</v>
      </c>
      <c r="AI31" s="618">
        <f t="shared" si="46"/>
        <v>0</v>
      </c>
      <c r="AJ31" s="618">
        <f t="shared" si="46"/>
        <v>0</v>
      </c>
      <c r="AK31" s="618">
        <f t="shared" si="46"/>
        <v>0</v>
      </c>
      <c r="AL31" s="618">
        <f t="shared" si="46"/>
        <v>0</v>
      </c>
      <c r="AM31" s="618">
        <f t="shared" si="46"/>
        <v>0</v>
      </c>
      <c r="AN31" s="618">
        <f t="shared" si="46"/>
        <v>0</v>
      </c>
      <c r="AO31" s="618">
        <f t="shared" si="46"/>
        <v>0</v>
      </c>
      <c r="AP31" s="618">
        <f t="shared" si="46"/>
        <v>0</v>
      </c>
      <c r="AQ31" s="618">
        <f t="shared" si="46"/>
        <v>0</v>
      </c>
      <c r="AR31" s="618">
        <f t="shared" si="46"/>
        <v>0</v>
      </c>
      <c r="AS31" s="618">
        <f t="shared" si="46"/>
        <v>0</v>
      </c>
      <c r="AT31" s="618">
        <f t="shared" si="46"/>
        <v>0</v>
      </c>
      <c r="AU31" s="618">
        <f t="shared" si="46"/>
        <v>0</v>
      </c>
      <c r="AV31" s="618">
        <f t="shared" si="46"/>
        <v>0</v>
      </c>
      <c r="AW31" s="618">
        <f t="shared" si="46"/>
        <v>0</v>
      </c>
      <c r="AX31" s="618">
        <f t="shared" si="46"/>
        <v>0</v>
      </c>
      <c r="AY31" s="618">
        <f t="shared" si="46"/>
        <v>0</v>
      </c>
      <c r="AZ31" s="618">
        <f t="shared" si="46"/>
        <v>0</v>
      </c>
      <c r="BA31" s="618">
        <f t="shared" si="46"/>
        <v>0</v>
      </c>
      <c r="BB31" s="618">
        <f t="shared" si="46"/>
        <v>0</v>
      </c>
      <c r="BC31" s="618">
        <f t="shared" si="46"/>
        <v>0</v>
      </c>
      <c r="BD31" s="618">
        <f t="shared" ref="BD31:CI31" si="47">SUMIF($C:$C,"60.2x",BD:BD)</f>
        <v>0</v>
      </c>
      <c r="BE31" s="618">
        <f t="shared" si="47"/>
        <v>0</v>
      </c>
      <c r="BF31" s="618">
        <f t="shared" si="47"/>
        <v>0</v>
      </c>
      <c r="BG31" s="618">
        <f t="shared" si="47"/>
        <v>0</v>
      </c>
      <c r="BH31" s="618">
        <f t="shared" si="47"/>
        <v>0</v>
      </c>
      <c r="BI31" s="618">
        <f t="shared" si="47"/>
        <v>0</v>
      </c>
      <c r="BJ31" s="618">
        <f t="shared" si="47"/>
        <v>0</v>
      </c>
      <c r="BK31" s="618">
        <f t="shared" si="47"/>
        <v>0</v>
      </c>
      <c r="BL31" s="618">
        <f t="shared" si="47"/>
        <v>0</v>
      </c>
      <c r="BM31" s="618">
        <f t="shared" si="47"/>
        <v>0</v>
      </c>
      <c r="BN31" s="618">
        <f t="shared" si="47"/>
        <v>0</v>
      </c>
      <c r="BO31" s="618">
        <f t="shared" si="47"/>
        <v>0</v>
      </c>
      <c r="BP31" s="618">
        <f t="shared" si="47"/>
        <v>0</v>
      </c>
      <c r="BQ31" s="618">
        <f t="shared" si="47"/>
        <v>0</v>
      </c>
      <c r="BR31" s="618">
        <f t="shared" si="47"/>
        <v>0</v>
      </c>
      <c r="BS31" s="618">
        <f t="shared" si="47"/>
        <v>0</v>
      </c>
      <c r="BT31" s="618">
        <f t="shared" si="47"/>
        <v>0</v>
      </c>
      <c r="BU31" s="618">
        <f t="shared" si="47"/>
        <v>0</v>
      </c>
      <c r="BV31" s="618">
        <f t="shared" si="47"/>
        <v>0</v>
      </c>
      <c r="BW31" s="618">
        <f t="shared" si="47"/>
        <v>0</v>
      </c>
      <c r="BX31" s="618">
        <f t="shared" si="47"/>
        <v>0</v>
      </c>
      <c r="BY31" s="618">
        <f t="shared" si="47"/>
        <v>0</v>
      </c>
      <c r="BZ31" s="618">
        <f t="shared" si="47"/>
        <v>0</v>
      </c>
      <c r="CA31" s="618">
        <f t="shared" si="47"/>
        <v>0</v>
      </c>
      <c r="CB31" s="618">
        <f t="shared" si="47"/>
        <v>0</v>
      </c>
      <c r="CC31" s="618">
        <f t="shared" si="47"/>
        <v>0</v>
      </c>
      <c r="CD31" s="618">
        <f t="shared" si="47"/>
        <v>0</v>
      </c>
      <c r="CE31" s="618">
        <f t="shared" si="47"/>
        <v>0</v>
      </c>
      <c r="CF31" s="618">
        <f t="shared" si="47"/>
        <v>0</v>
      </c>
      <c r="CG31" s="618">
        <f t="shared" si="47"/>
        <v>0</v>
      </c>
      <c r="CH31" s="618">
        <f t="shared" si="47"/>
        <v>0</v>
      </c>
      <c r="CI31" s="618">
        <f t="shared" si="47"/>
        <v>0</v>
      </c>
      <c r="CJ31" s="618">
        <f t="shared" ref="CJ31:DO31" si="48">SUMIF($C:$C,"60.2x",CJ:CJ)</f>
        <v>0</v>
      </c>
      <c r="CK31" s="618">
        <f t="shared" si="48"/>
        <v>0</v>
      </c>
      <c r="CL31" s="618">
        <f t="shared" si="48"/>
        <v>0</v>
      </c>
      <c r="CM31" s="618">
        <f t="shared" si="48"/>
        <v>0</v>
      </c>
      <c r="CN31" s="618">
        <f t="shared" si="48"/>
        <v>0</v>
      </c>
      <c r="CO31" s="618">
        <f t="shared" si="48"/>
        <v>0</v>
      </c>
      <c r="CP31" s="618">
        <f t="shared" si="48"/>
        <v>0</v>
      </c>
      <c r="CQ31" s="618">
        <f t="shared" si="48"/>
        <v>0</v>
      </c>
      <c r="CR31" s="618">
        <f t="shared" si="48"/>
        <v>0</v>
      </c>
      <c r="CS31" s="618">
        <f t="shared" si="48"/>
        <v>0</v>
      </c>
      <c r="CT31" s="618">
        <f t="shared" si="48"/>
        <v>0</v>
      </c>
      <c r="CU31" s="618">
        <f t="shared" si="48"/>
        <v>0</v>
      </c>
      <c r="CV31" s="618">
        <f t="shared" si="48"/>
        <v>0</v>
      </c>
      <c r="CW31" s="618">
        <f t="shared" si="48"/>
        <v>0</v>
      </c>
      <c r="CX31" s="618">
        <f t="shared" si="48"/>
        <v>0</v>
      </c>
      <c r="CY31" s="633">
        <f t="shared" si="48"/>
        <v>0</v>
      </c>
      <c r="CZ31" s="634">
        <f t="shared" si="48"/>
        <v>0</v>
      </c>
      <c r="DA31" s="634">
        <f t="shared" si="48"/>
        <v>0</v>
      </c>
      <c r="DB31" s="634">
        <f t="shared" si="48"/>
        <v>0</v>
      </c>
      <c r="DC31" s="634">
        <f t="shared" si="48"/>
        <v>0</v>
      </c>
      <c r="DD31" s="634">
        <f t="shared" si="48"/>
        <v>0</v>
      </c>
      <c r="DE31" s="634">
        <f t="shared" si="48"/>
        <v>0</v>
      </c>
      <c r="DF31" s="634">
        <f t="shared" si="48"/>
        <v>0</v>
      </c>
      <c r="DG31" s="634">
        <f t="shared" si="48"/>
        <v>0</v>
      </c>
      <c r="DH31" s="634">
        <f t="shared" si="48"/>
        <v>0</v>
      </c>
      <c r="DI31" s="634">
        <f t="shared" si="48"/>
        <v>0</v>
      </c>
      <c r="DJ31" s="634">
        <f t="shared" si="48"/>
        <v>0</v>
      </c>
      <c r="DK31" s="634">
        <f t="shared" si="48"/>
        <v>0</v>
      </c>
      <c r="DL31" s="634">
        <f t="shared" si="48"/>
        <v>0</v>
      </c>
      <c r="DM31" s="634">
        <f t="shared" si="48"/>
        <v>0</v>
      </c>
      <c r="DN31" s="634">
        <f t="shared" si="48"/>
        <v>0</v>
      </c>
      <c r="DO31" s="634">
        <f t="shared" si="48"/>
        <v>0</v>
      </c>
      <c r="DP31" s="634">
        <f t="shared" ref="DP31:DW31" si="49">SUMIF($C:$C,"60.2x",DP:DP)</f>
        <v>0</v>
      </c>
      <c r="DQ31" s="634">
        <f t="shared" si="49"/>
        <v>0</v>
      </c>
      <c r="DR31" s="634">
        <f t="shared" si="49"/>
        <v>0</v>
      </c>
      <c r="DS31" s="634">
        <f t="shared" si="49"/>
        <v>0</v>
      </c>
      <c r="DT31" s="634">
        <f t="shared" si="49"/>
        <v>0</v>
      </c>
      <c r="DU31" s="634">
        <f t="shared" si="49"/>
        <v>0</v>
      </c>
      <c r="DV31" s="634">
        <f t="shared" si="49"/>
        <v>0</v>
      </c>
      <c r="DW31" s="692">
        <f t="shared" si="49"/>
        <v>0</v>
      </c>
      <c r="DX31" s="624"/>
    </row>
    <row r="32" spans="2:128" ht="15.75" x14ac:dyDescent="0.25">
      <c r="B32" s="693" t="s">
        <v>512</v>
      </c>
      <c r="C32" s="694" t="s">
        <v>513</v>
      </c>
      <c r="D32" s="620"/>
      <c r="E32" s="620"/>
      <c r="F32" s="620"/>
      <c r="G32" s="620"/>
      <c r="H32" s="620"/>
      <c r="I32" s="620"/>
      <c r="J32" s="620"/>
      <c r="K32" s="620"/>
      <c r="L32" s="620"/>
      <c r="M32" s="620"/>
      <c r="N32" s="620"/>
      <c r="O32" s="620"/>
      <c r="P32" s="620"/>
      <c r="Q32" s="620"/>
      <c r="R32" s="622"/>
      <c r="S32" s="691"/>
      <c r="T32" s="622"/>
      <c r="U32" s="695"/>
      <c r="V32" s="618"/>
      <c r="W32" s="618"/>
      <c r="X32" s="696"/>
      <c r="Y32" s="696"/>
      <c r="Z32" s="696"/>
      <c r="AA32" s="696"/>
      <c r="AB32" s="696"/>
      <c r="AC32" s="696"/>
      <c r="AD32" s="696"/>
      <c r="AE32" s="696"/>
      <c r="AF32" s="696"/>
      <c r="AG32" s="696"/>
      <c r="AH32" s="696"/>
      <c r="AI32" s="696"/>
      <c r="AJ32" s="696"/>
      <c r="AK32" s="696"/>
      <c r="AL32" s="696"/>
      <c r="AM32" s="696"/>
      <c r="AN32" s="696"/>
      <c r="AO32" s="696"/>
      <c r="AP32" s="696"/>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6"/>
      <c r="BN32" s="696"/>
      <c r="BO32" s="696"/>
      <c r="BP32" s="696"/>
      <c r="BQ32" s="696"/>
      <c r="BR32" s="696"/>
      <c r="BS32" s="696"/>
      <c r="BT32" s="696"/>
      <c r="BU32" s="696"/>
      <c r="BV32" s="696"/>
      <c r="BW32" s="696"/>
      <c r="BX32" s="696"/>
      <c r="BY32" s="696"/>
      <c r="BZ32" s="696"/>
      <c r="CA32" s="696"/>
      <c r="CB32" s="696"/>
      <c r="CC32" s="696"/>
      <c r="CD32" s="696"/>
      <c r="CE32" s="696"/>
      <c r="CF32" s="696"/>
      <c r="CG32" s="696"/>
      <c r="CH32" s="696"/>
      <c r="CI32" s="696"/>
      <c r="CJ32" s="696"/>
      <c r="CK32" s="696"/>
      <c r="CL32" s="696"/>
      <c r="CM32" s="696"/>
      <c r="CN32" s="696"/>
      <c r="CO32" s="696"/>
      <c r="CP32" s="696"/>
      <c r="CQ32" s="696"/>
      <c r="CR32" s="696"/>
      <c r="CS32" s="696"/>
      <c r="CT32" s="696"/>
      <c r="CU32" s="696"/>
      <c r="CV32" s="696"/>
      <c r="CW32" s="696"/>
      <c r="CX32" s="696"/>
      <c r="CY32" s="697"/>
      <c r="CZ32" s="698"/>
      <c r="DA32" s="698"/>
      <c r="DB32" s="698"/>
      <c r="DC32" s="698"/>
      <c r="DD32" s="698"/>
      <c r="DE32" s="698"/>
      <c r="DF32" s="698"/>
      <c r="DG32" s="698"/>
      <c r="DH32" s="698"/>
      <c r="DI32" s="698"/>
      <c r="DJ32" s="698"/>
      <c r="DK32" s="698"/>
      <c r="DL32" s="698"/>
      <c r="DM32" s="698"/>
      <c r="DN32" s="698"/>
      <c r="DO32" s="698"/>
      <c r="DP32" s="698"/>
      <c r="DQ32" s="698"/>
      <c r="DR32" s="698"/>
      <c r="DS32" s="698"/>
      <c r="DT32" s="698"/>
      <c r="DU32" s="698"/>
      <c r="DV32" s="698"/>
      <c r="DW32" s="699"/>
      <c r="DX32" s="624"/>
    </row>
    <row r="33" spans="2:128" x14ac:dyDescent="0.2">
      <c r="B33" s="700" t="s">
        <v>514</v>
      </c>
      <c r="C33" s="701" t="s">
        <v>515</v>
      </c>
      <c r="D33" s="620"/>
      <c r="E33" s="620"/>
      <c r="F33" s="620"/>
      <c r="G33" s="620"/>
      <c r="H33" s="620"/>
      <c r="I33" s="620"/>
      <c r="J33" s="620"/>
      <c r="K33" s="620"/>
      <c r="L33" s="620"/>
      <c r="M33" s="620"/>
      <c r="N33" s="620"/>
      <c r="O33" s="620"/>
      <c r="P33" s="620"/>
      <c r="Q33" s="620"/>
      <c r="R33" s="622"/>
      <c r="S33" s="691"/>
      <c r="T33" s="622"/>
      <c r="U33" s="691"/>
      <c r="V33" s="620"/>
      <c r="W33" s="620"/>
      <c r="X33" s="618">
        <f t="shared" ref="X33:BC33" si="50">SUMIF($C:$C,"61.1x",X:X)</f>
        <v>0</v>
      </c>
      <c r="Y33" s="618">
        <f t="shared" si="50"/>
        <v>0</v>
      </c>
      <c r="Z33" s="618">
        <f t="shared" si="50"/>
        <v>0</v>
      </c>
      <c r="AA33" s="618">
        <f t="shared" si="50"/>
        <v>0</v>
      </c>
      <c r="AB33" s="618">
        <f t="shared" si="50"/>
        <v>0</v>
      </c>
      <c r="AC33" s="618">
        <f t="shared" si="50"/>
        <v>0</v>
      </c>
      <c r="AD33" s="618">
        <f t="shared" si="50"/>
        <v>0</v>
      </c>
      <c r="AE33" s="618">
        <f t="shared" si="50"/>
        <v>0</v>
      </c>
      <c r="AF33" s="618">
        <f t="shared" si="50"/>
        <v>0</v>
      </c>
      <c r="AG33" s="618">
        <f t="shared" si="50"/>
        <v>0</v>
      </c>
      <c r="AH33" s="618">
        <f t="shared" si="50"/>
        <v>0</v>
      </c>
      <c r="AI33" s="618">
        <f t="shared" si="50"/>
        <v>0</v>
      </c>
      <c r="AJ33" s="618">
        <f t="shared" si="50"/>
        <v>0</v>
      </c>
      <c r="AK33" s="618">
        <f t="shared" si="50"/>
        <v>0</v>
      </c>
      <c r="AL33" s="618">
        <f t="shared" si="50"/>
        <v>0</v>
      </c>
      <c r="AM33" s="618">
        <f t="shared" si="50"/>
        <v>0</v>
      </c>
      <c r="AN33" s="618">
        <f t="shared" si="50"/>
        <v>0</v>
      </c>
      <c r="AO33" s="618">
        <f t="shared" si="50"/>
        <v>0</v>
      </c>
      <c r="AP33" s="618">
        <f t="shared" si="50"/>
        <v>0</v>
      </c>
      <c r="AQ33" s="618">
        <f t="shared" si="50"/>
        <v>0</v>
      </c>
      <c r="AR33" s="618">
        <f t="shared" si="50"/>
        <v>0</v>
      </c>
      <c r="AS33" s="618">
        <f t="shared" si="50"/>
        <v>0</v>
      </c>
      <c r="AT33" s="618">
        <f t="shared" si="50"/>
        <v>0</v>
      </c>
      <c r="AU33" s="618">
        <f t="shared" si="50"/>
        <v>0</v>
      </c>
      <c r="AV33" s="618">
        <f t="shared" si="50"/>
        <v>0</v>
      </c>
      <c r="AW33" s="618">
        <f t="shared" si="50"/>
        <v>0</v>
      </c>
      <c r="AX33" s="618">
        <f t="shared" si="50"/>
        <v>0</v>
      </c>
      <c r="AY33" s="618">
        <f t="shared" si="50"/>
        <v>0</v>
      </c>
      <c r="AZ33" s="618">
        <f t="shared" si="50"/>
        <v>0</v>
      </c>
      <c r="BA33" s="618">
        <f t="shared" si="50"/>
        <v>0</v>
      </c>
      <c r="BB33" s="618">
        <f t="shared" si="50"/>
        <v>0</v>
      </c>
      <c r="BC33" s="618">
        <f t="shared" si="50"/>
        <v>0</v>
      </c>
      <c r="BD33" s="618">
        <f t="shared" ref="BD33:CI33" si="51">SUMIF($C:$C,"61.1x",BD:BD)</f>
        <v>0</v>
      </c>
      <c r="BE33" s="618">
        <f t="shared" si="51"/>
        <v>0</v>
      </c>
      <c r="BF33" s="618">
        <f t="shared" si="51"/>
        <v>0</v>
      </c>
      <c r="BG33" s="618">
        <f t="shared" si="51"/>
        <v>0</v>
      </c>
      <c r="BH33" s="618">
        <f t="shared" si="51"/>
        <v>0</v>
      </c>
      <c r="BI33" s="618">
        <f t="shared" si="51"/>
        <v>0</v>
      </c>
      <c r="BJ33" s="618">
        <f t="shared" si="51"/>
        <v>0</v>
      </c>
      <c r="BK33" s="618">
        <f t="shared" si="51"/>
        <v>0</v>
      </c>
      <c r="BL33" s="618">
        <f t="shared" si="51"/>
        <v>0</v>
      </c>
      <c r="BM33" s="618">
        <f t="shared" si="51"/>
        <v>0</v>
      </c>
      <c r="BN33" s="618">
        <f t="shared" si="51"/>
        <v>0</v>
      </c>
      <c r="BO33" s="618">
        <f t="shared" si="51"/>
        <v>0</v>
      </c>
      <c r="BP33" s="618">
        <f t="shared" si="51"/>
        <v>0</v>
      </c>
      <c r="BQ33" s="618">
        <f t="shared" si="51"/>
        <v>0</v>
      </c>
      <c r="BR33" s="618">
        <f t="shared" si="51"/>
        <v>0</v>
      </c>
      <c r="BS33" s="618">
        <f t="shared" si="51"/>
        <v>0</v>
      </c>
      <c r="BT33" s="618">
        <f t="shared" si="51"/>
        <v>0</v>
      </c>
      <c r="BU33" s="618">
        <f t="shared" si="51"/>
        <v>0</v>
      </c>
      <c r="BV33" s="618">
        <f t="shared" si="51"/>
        <v>0</v>
      </c>
      <c r="BW33" s="618">
        <f t="shared" si="51"/>
        <v>0</v>
      </c>
      <c r="BX33" s="618">
        <f t="shared" si="51"/>
        <v>0</v>
      </c>
      <c r="BY33" s="618">
        <f t="shared" si="51"/>
        <v>0</v>
      </c>
      <c r="BZ33" s="618">
        <f t="shared" si="51"/>
        <v>0</v>
      </c>
      <c r="CA33" s="618">
        <f t="shared" si="51"/>
        <v>0</v>
      </c>
      <c r="CB33" s="618">
        <f t="shared" si="51"/>
        <v>0</v>
      </c>
      <c r="CC33" s="618">
        <f t="shared" si="51"/>
        <v>0</v>
      </c>
      <c r="CD33" s="618">
        <f t="shared" si="51"/>
        <v>0</v>
      </c>
      <c r="CE33" s="618">
        <f t="shared" si="51"/>
        <v>0</v>
      </c>
      <c r="CF33" s="618">
        <f t="shared" si="51"/>
        <v>0</v>
      </c>
      <c r="CG33" s="618">
        <f t="shared" si="51"/>
        <v>0</v>
      </c>
      <c r="CH33" s="618">
        <f t="shared" si="51"/>
        <v>0</v>
      </c>
      <c r="CI33" s="618">
        <f t="shared" si="51"/>
        <v>0</v>
      </c>
      <c r="CJ33" s="618">
        <f t="shared" ref="CJ33:DO33" si="52">SUMIF($C:$C,"61.1x",CJ:CJ)</f>
        <v>0</v>
      </c>
      <c r="CK33" s="618">
        <f t="shared" si="52"/>
        <v>0</v>
      </c>
      <c r="CL33" s="618">
        <f t="shared" si="52"/>
        <v>0</v>
      </c>
      <c r="CM33" s="618">
        <f t="shared" si="52"/>
        <v>0</v>
      </c>
      <c r="CN33" s="618">
        <f t="shared" si="52"/>
        <v>0</v>
      </c>
      <c r="CO33" s="618">
        <f t="shared" si="52"/>
        <v>0</v>
      </c>
      <c r="CP33" s="618">
        <f t="shared" si="52"/>
        <v>0</v>
      </c>
      <c r="CQ33" s="618">
        <f t="shared" si="52"/>
        <v>0</v>
      </c>
      <c r="CR33" s="618">
        <f t="shared" si="52"/>
        <v>0</v>
      </c>
      <c r="CS33" s="618">
        <f t="shared" si="52"/>
        <v>0</v>
      </c>
      <c r="CT33" s="618">
        <f t="shared" si="52"/>
        <v>0</v>
      </c>
      <c r="CU33" s="618">
        <f t="shared" si="52"/>
        <v>0</v>
      </c>
      <c r="CV33" s="618">
        <f t="shared" si="52"/>
        <v>0</v>
      </c>
      <c r="CW33" s="618">
        <f t="shared" si="52"/>
        <v>0</v>
      </c>
      <c r="CX33" s="618">
        <f t="shared" si="52"/>
        <v>0</v>
      </c>
      <c r="CY33" s="633">
        <f t="shared" si="52"/>
        <v>0</v>
      </c>
      <c r="CZ33" s="634">
        <f t="shared" si="52"/>
        <v>0</v>
      </c>
      <c r="DA33" s="634">
        <f t="shared" si="52"/>
        <v>0</v>
      </c>
      <c r="DB33" s="634">
        <f t="shared" si="52"/>
        <v>0</v>
      </c>
      <c r="DC33" s="634">
        <f t="shared" si="52"/>
        <v>0</v>
      </c>
      <c r="DD33" s="634">
        <f t="shared" si="52"/>
        <v>0</v>
      </c>
      <c r="DE33" s="634">
        <f t="shared" si="52"/>
        <v>0</v>
      </c>
      <c r="DF33" s="634">
        <f t="shared" si="52"/>
        <v>0</v>
      </c>
      <c r="DG33" s="634">
        <f t="shared" si="52"/>
        <v>0</v>
      </c>
      <c r="DH33" s="634">
        <f t="shared" si="52"/>
        <v>0</v>
      </c>
      <c r="DI33" s="634">
        <f t="shared" si="52"/>
        <v>0</v>
      </c>
      <c r="DJ33" s="634">
        <f t="shared" si="52"/>
        <v>0</v>
      </c>
      <c r="DK33" s="634">
        <f t="shared" si="52"/>
        <v>0</v>
      </c>
      <c r="DL33" s="634">
        <f t="shared" si="52"/>
        <v>0</v>
      </c>
      <c r="DM33" s="634">
        <f t="shared" si="52"/>
        <v>0</v>
      </c>
      <c r="DN33" s="634">
        <f t="shared" si="52"/>
        <v>0</v>
      </c>
      <c r="DO33" s="634">
        <f t="shared" si="52"/>
        <v>0</v>
      </c>
      <c r="DP33" s="634">
        <f t="shared" ref="DP33:DW33" si="53">SUMIF($C:$C,"61.1x",DP:DP)</f>
        <v>0</v>
      </c>
      <c r="DQ33" s="634">
        <f t="shared" si="53"/>
        <v>0</v>
      </c>
      <c r="DR33" s="634">
        <f t="shared" si="53"/>
        <v>0</v>
      </c>
      <c r="DS33" s="634">
        <f t="shared" si="53"/>
        <v>0</v>
      </c>
      <c r="DT33" s="634">
        <f t="shared" si="53"/>
        <v>0</v>
      </c>
      <c r="DU33" s="634">
        <f t="shared" si="53"/>
        <v>0</v>
      </c>
      <c r="DV33" s="634">
        <f t="shared" si="53"/>
        <v>0</v>
      </c>
      <c r="DW33" s="692">
        <f t="shared" si="53"/>
        <v>0</v>
      </c>
      <c r="DX33" s="624"/>
    </row>
    <row r="34" spans="2:128" x14ac:dyDescent="0.2">
      <c r="B34" s="700" t="s">
        <v>516</v>
      </c>
      <c r="C34" s="701" t="s">
        <v>517</v>
      </c>
      <c r="D34" s="620"/>
      <c r="E34" s="620"/>
      <c r="F34" s="620"/>
      <c r="G34" s="620"/>
      <c r="H34" s="620"/>
      <c r="I34" s="620"/>
      <c r="J34" s="620"/>
      <c r="K34" s="620"/>
      <c r="L34" s="620"/>
      <c r="M34" s="620"/>
      <c r="N34" s="620"/>
      <c r="O34" s="620"/>
      <c r="P34" s="620"/>
      <c r="Q34" s="620"/>
      <c r="R34" s="622"/>
      <c r="S34" s="691"/>
      <c r="T34" s="622"/>
      <c r="U34" s="691"/>
      <c r="V34" s="620"/>
      <c r="W34" s="620"/>
      <c r="X34" s="618">
        <f t="shared" ref="X34:BC34" si="54">SUMIF($C:$C,"61.2x",X:X)</f>
        <v>0</v>
      </c>
      <c r="Y34" s="618">
        <f t="shared" si="54"/>
        <v>0</v>
      </c>
      <c r="Z34" s="618">
        <f t="shared" si="54"/>
        <v>0</v>
      </c>
      <c r="AA34" s="618">
        <f t="shared" si="54"/>
        <v>0</v>
      </c>
      <c r="AB34" s="618">
        <f t="shared" si="54"/>
        <v>0</v>
      </c>
      <c r="AC34" s="618">
        <f t="shared" si="54"/>
        <v>0</v>
      </c>
      <c r="AD34" s="618">
        <f t="shared" si="54"/>
        <v>0</v>
      </c>
      <c r="AE34" s="618">
        <f t="shared" si="54"/>
        <v>0</v>
      </c>
      <c r="AF34" s="618">
        <f t="shared" si="54"/>
        <v>0</v>
      </c>
      <c r="AG34" s="618">
        <f t="shared" si="54"/>
        <v>0</v>
      </c>
      <c r="AH34" s="618">
        <f t="shared" si="54"/>
        <v>0</v>
      </c>
      <c r="AI34" s="618">
        <f t="shared" si="54"/>
        <v>0</v>
      </c>
      <c r="AJ34" s="618">
        <f t="shared" si="54"/>
        <v>0</v>
      </c>
      <c r="AK34" s="618">
        <f t="shared" si="54"/>
        <v>0</v>
      </c>
      <c r="AL34" s="618">
        <f t="shared" si="54"/>
        <v>0</v>
      </c>
      <c r="AM34" s="618">
        <f t="shared" si="54"/>
        <v>0</v>
      </c>
      <c r="AN34" s="618">
        <f t="shared" si="54"/>
        <v>0</v>
      </c>
      <c r="AO34" s="618">
        <f t="shared" si="54"/>
        <v>0</v>
      </c>
      <c r="AP34" s="618">
        <f t="shared" si="54"/>
        <v>0</v>
      </c>
      <c r="AQ34" s="618">
        <f t="shared" si="54"/>
        <v>0</v>
      </c>
      <c r="AR34" s="618">
        <f t="shared" si="54"/>
        <v>0</v>
      </c>
      <c r="AS34" s="618">
        <f t="shared" si="54"/>
        <v>0</v>
      </c>
      <c r="AT34" s="618">
        <f t="shared" si="54"/>
        <v>0</v>
      </c>
      <c r="AU34" s="618">
        <f t="shared" si="54"/>
        <v>0</v>
      </c>
      <c r="AV34" s="618">
        <f t="shared" si="54"/>
        <v>0</v>
      </c>
      <c r="AW34" s="618">
        <f t="shared" si="54"/>
        <v>0</v>
      </c>
      <c r="AX34" s="618">
        <f t="shared" si="54"/>
        <v>0</v>
      </c>
      <c r="AY34" s="618">
        <f t="shared" si="54"/>
        <v>0</v>
      </c>
      <c r="AZ34" s="618">
        <f t="shared" si="54"/>
        <v>0</v>
      </c>
      <c r="BA34" s="618">
        <f t="shared" si="54"/>
        <v>0</v>
      </c>
      <c r="BB34" s="618">
        <f t="shared" si="54"/>
        <v>0</v>
      </c>
      <c r="BC34" s="618">
        <f t="shared" si="54"/>
        <v>0</v>
      </c>
      <c r="BD34" s="618">
        <f t="shared" ref="BD34:CI34" si="55">SUMIF($C:$C,"61.2x",BD:BD)</f>
        <v>0</v>
      </c>
      <c r="BE34" s="618">
        <f t="shared" si="55"/>
        <v>0</v>
      </c>
      <c r="BF34" s="618">
        <f t="shared" si="55"/>
        <v>0</v>
      </c>
      <c r="BG34" s="618">
        <f t="shared" si="55"/>
        <v>0</v>
      </c>
      <c r="BH34" s="618">
        <f t="shared" si="55"/>
        <v>0</v>
      </c>
      <c r="BI34" s="618">
        <f t="shared" si="55"/>
        <v>0</v>
      </c>
      <c r="BJ34" s="618">
        <f t="shared" si="55"/>
        <v>0</v>
      </c>
      <c r="BK34" s="618">
        <f t="shared" si="55"/>
        <v>0</v>
      </c>
      <c r="BL34" s="618">
        <f t="shared" si="55"/>
        <v>0</v>
      </c>
      <c r="BM34" s="618">
        <f t="shared" si="55"/>
        <v>0</v>
      </c>
      <c r="BN34" s="618">
        <f t="shared" si="55"/>
        <v>0</v>
      </c>
      <c r="BO34" s="618">
        <f t="shared" si="55"/>
        <v>0</v>
      </c>
      <c r="BP34" s="618">
        <f t="shared" si="55"/>
        <v>0</v>
      </c>
      <c r="BQ34" s="618">
        <f t="shared" si="55"/>
        <v>0</v>
      </c>
      <c r="BR34" s="618">
        <f t="shared" si="55"/>
        <v>0</v>
      </c>
      <c r="BS34" s="618">
        <f t="shared" si="55"/>
        <v>0</v>
      </c>
      <c r="BT34" s="618">
        <f t="shared" si="55"/>
        <v>0</v>
      </c>
      <c r="BU34" s="618">
        <f t="shared" si="55"/>
        <v>0</v>
      </c>
      <c r="BV34" s="618">
        <f t="shared" si="55"/>
        <v>0</v>
      </c>
      <c r="BW34" s="618">
        <f t="shared" si="55"/>
        <v>0</v>
      </c>
      <c r="BX34" s="618">
        <f t="shared" si="55"/>
        <v>0</v>
      </c>
      <c r="BY34" s="618">
        <f t="shared" si="55"/>
        <v>0</v>
      </c>
      <c r="BZ34" s="618">
        <f t="shared" si="55"/>
        <v>0</v>
      </c>
      <c r="CA34" s="618">
        <f t="shared" si="55"/>
        <v>0</v>
      </c>
      <c r="CB34" s="618">
        <f t="shared" si="55"/>
        <v>0</v>
      </c>
      <c r="CC34" s="618">
        <f t="shared" si="55"/>
        <v>0</v>
      </c>
      <c r="CD34" s="618">
        <f t="shared" si="55"/>
        <v>0</v>
      </c>
      <c r="CE34" s="618">
        <f t="shared" si="55"/>
        <v>0</v>
      </c>
      <c r="CF34" s="618">
        <f t="shared" si="55"/>
        <v>0</v>
      </c>
      <c r="CG34" s="618">
        <f t="shared" si="55"/>
        <v>0</v>
      </c>
      <c r="CH34" s="618">
        <f t="shared" si="55"/>
        <v>0</v>
      </c>
      <c r="CI34" s="618">
        <f t="shared" si="55"/>
        <v>0</v>
      </c>
      <c r="CJ34" s="618">
        <f t="shared" ref="CJ34:DO34" si="56">SUMIF($C:$C,"61.2x",CJ:CJ)</f>
        <v>0</v>
      </c>
      <c r="CK34" s="618">
        <f t="shared" si="56"/>
        <v>0</v>
      </c>
      <c r="CL34" s="618">
        <f t="shared" si="56"/>
        <v>0</v>
      </c>
      <c r="CM34" s="618">
        <f t="shared" si="56"/>
        <v>0</v>
      </c>
      <c r="CN34" s="618">
        <f t="shared" si="56"/>
        <v>0</v>
      </c>
      <c r="CO34" s="618">
        <f t="shared" si="56"/>
        <v>0</v>
      </c>
      <c r="CP34" s="618">
        <f t="shared" si="56"/>
        <v>0</v>
      </c>
      <c r="CQ34" s="618">
        <f t="shared" si="56"/>
        <v>0</v>
      </c>
      <c r="CR34" s="618">
        <f t="shared" si="56"/>
        <v>0</v>
      </c>
      <c r="CS34" s="618">
        <f t="shared" si="56"/>
        <v>0</v>
      </c>
      <c r="CT34" s="618">
        <f t="shared" si="56"/>
        <v>0</v>
      </c>
      <c r="CU34" s="618">
        <f t="shared" si="56"/>
        <v>0</v>
      </c>
      <c r="CV34" s="618">
        <f t="shared" si="56"/>
        <v>0</v>
      </c>
      <c r="CW34" s="618">
        <f t="shared" si="56"/>
        <v>0</v>
      </c>
      <c r="CX34" s="618">
        <f t="shared" si="56"/>
        <v>0</v>
      </c>
      <c r="CY34" s="633">
        <f t="shared" si="56"/>
        <v>0</v>
      </c>
      <c r="CZ34" s="634">
        <f t="shared" si="56"/>
        <v>0</v>
      </c>
      <c r="DA34" s="634">
        <f t="shared" si="56"/>
        <v>0</v>
      </c>
      <c r="DB34" s="634">
        <f t="shared" si="56"/>
        <v>0</v>
      </c>
      <c r="DC34" s="634">
        <f t="shared" si="56"/>
        <v>0</v>
      </c>
      <c r="DD34" s="634">
        <f t="shared" si="56"/>
        <v>0</v>
      </c>
      <c r="DE34" s="634">
        <f t="shared" si="56"/>
        <v>0</v>
      </c>
      <c r="DF34" s="634">
        <f t="shared" si="56"/>
        <v>0</v>
      </c>
      <c r="DG34" s="634">
        <f t="shared" si="56"/>
        <v>0</v>
      </c>
      <c r="DH34" s="634">
        <f t="shared" si="56"/>
        <v>0</v>
      </c>
      <c r="DI34" s="634">
        <f t="shared" si="56"/>
        <v>0</v>
      </c>
      <c r="DJ34" s="634">
        <f t="shared" si="56"/>
        <v>0</v>
      </c>
      <c r="DK34" s="634">
        <f t="shared" si="56"/>
        <v>0</v>
      </c>
      <c r="DL34" s="634">
        <f t="shared" si="56"/>
        <v>0</v>
      </c>
      <c r="DM34" s="634">
        <f t="shared" si="56"/>
        <v>0</v>
      </c>
      <c r="DN34" s="634">
        <f t="shared" si="56"/>
        <v>0</v>
      </c>
      <c r="DO34" s="634">
        <f t="shared" si="56"/>
        <v>0</v>
      </c>
      <c r="DP34" s="634">
        <f t="shared" ref="DP34:DW34" si="57">SUMIF($C:$C,"61.2x",DP:DP)</f>
        <v>0</v>
      </c>
      <c r="DQ34" s="634">
        <f t="shared" si="57"/>
        <v>0</v>
      </c>
      <c r="DR34" s="634">
        <f t="shared" si="57"/>
        <v>0</v>
      </c>
      <c r="DS34" s="634">
        <f t="shared" si="57"/>
        <v>0</v>
      </c>
      <c r="DT34" s="634">
        <f t="shared" si="57"/>
        <v>0</v>
      </c>
      <c r="DU34" s="634">
        <f t="shared" si="57"/>
        <v>0</v>
      </c>
      <c r="DV34" s="634">
        <f t="shared" si="57"/>
        <v>0</v>
      </c>
      <c r="DW34" s="692">
        <f t="shared" si="57"/>
        <v>0</v>
      </c>
      <c r="DX34" s="624"/>
    </row>
    <row r="35" spans="2:128" x14ac:dyDescent="0.2">
      <c r="B35" s="700" t="s">
        <v>518</v>
      </c>
      <c r="C35" s="701" t="s">
        <v>519</v>
      </c>
      <c r="D35" s="620"/>
      <c r="E35" s="620"/>
      <c r="F35" s="620"/>
      <c r="G35" s="620"/>
      <c r="H35" s="620"/>
      <c r="I35" s="620"/>
      <c r="J35" s="620"/>
      <c r="K35" s="620"/>
      <c r="L35" s="620"/>
      <c r="M35" s="620"/>
      <c r="N35" s="620"/>
      <c r="O35" s="620"/>
      <c r="P35" s="620"/>
      <c r="Q35" s="620"/>
      <c r="R35" s="622"/>
      <c r="S35" s="691"/>
      <c r="T35" s="622"/>
      <c r="U35" s="691"/>
      <c r="V35" s="620"/>
      <c r="W35" s="620"/>
      <c r="X35" s="618">
        <f t="shared" ref="X35:BC35" si="58">SUMIF($C:$C,"61.3x",X:X)</f>
        <v>0</v>
      </c>
      <c r="Y35" s="618">
        <f t="shared" si="58"/>
        <v>0</v>
      </c>
      <c r="Z35" s="618">
        <f t="shared" si="58"/>
        <v>0</v>
      </c>
      <c r="AA35" s="618">
        <f t="shared" si="58"/>
        <v>0</v>
      </c>
      <c r="AB35" s="618">
        <f t="shared" si="58"/>
        <v>0</v>
      </c>
      <c r="AC35" s="618">
        <f t="shared" si="58"/>
        <v>0</v>
      </c>
      <c r="AD35" s="618">
        <f t="shared" si="58"/>
        <v>0</v>
      </c>
      <c r="AE35" s="618">
        <f t="shared" si="58"/>
        <v>0</v>
      </c>
      <c r="AF35" s="618">
        <f t="shared" si="58"/>
        <v>0</v>
      </c>
      <c r="AG35" s="618">
        <f t="shared" si="58"/>
        <v>0</v>
      </c>
      <c r="AH35" s="618">
        <f t="shared" si="58"/>
        <v>0</v>
      </c>
      <c r="AI35" s="618">
        <f t="shared" si="58"/>
        <v>0</v>
      </c>
      <c r="AJ35" s="618">
        <f t="shared" si="58"/>
        <v>0</v>
      </c>
      <c r="AK35" s="618">
        <f t="shared" si="58"/>
        <v>0</v>
      </c>
      <c r="AL35" s="618">
        <f t="shared" si="58"/>
        <v>0</v>
      </c>
      <c r="AM35" s="618">
        <f t="shared" si="58"/>
        <v>0</v>
      </c>
      <c r="AN35" s="618">
        <f t="shared" si="58"/>
        <v>0</v>
      </c>
      <c r="AO35" s="618">
        <f t="shared" si="58"/>
        <v>0</v>
      </c>
      <c r="AP35" s="618">
        <f t="shared" si="58"/>
        <v>0</v>
      </c>
      <c r="AQ35" s="618">
        <f t="shared" si="58"/>
        <v>0</v>
      </c>
      <c r="AR35" s="618">
        <f t="shared" si="58"/>
        <v>0</v>
      </c>
      <c r="AS35" s="618">
        <f t="shared" si="58"/>
        <v>0</v>
      </c>
      <c r="AT35" s="618">
        <f t="shared" si="58"/>
        <v>0</v>
      </c>
      <c r="AU35" s="618">
        <f t="shared" si="58"/>
        <v>0</v>
      </c>
      <c r="AV35" s="618">
        <f t="shared" si="58"/>
        <v>0</v>
      </c>
      <c r="AW35" s="618">
        <f t="shared" si="58"/>
        <v>0</v>
      </c>
      <c r="AX35" s="618">
        <f t="shared" si="58"/>
        <v>0</v>
      </c>
      <c r="AY35" s="618">
        <f t="shared" si="58"/>
        <v>0</v>
      </c>
      <c r="AZ35" s="618">
        <f t="shared" si="58"/>
        <v>0</v>
      </c>
      <c r="BA35" s="618">
        <f t="shared" si="58"/>
        <v>0</v>
      </c>
      <c r="BB35" s="618">
        <f t="shared" si="58"/>
        <v>0</v>
      </c>
      <c r="BC35" s="618">
        <f t="shared" si="58"/>
        <v>0</v>
      </c>
      <c r="BD35" s="618">
        <f t="shared" ref="BD35:CI35" si="59">SUMIF($C:$C,"61.3x",BD:BD)</f>
        <v>0</v>
      </c>
      <c r="BE35" s="618">
        <f t="shared" si="59"/>
        <v>0</v>
      </c>
      <c r="BF35" s="618">
        <f t="shared" si="59"/>
        <v>0</v>
      </c>
      <c r="BG35" s="618">
        <f t="shared" si="59"/>
        <v>0</v>
      </c>
      <c r="BH35" s="618">
        <f t="shared" si="59"/>
        <v>0</v>
      </c>
      <c r="BI35" s="618">
        <f t="shared" si="59"/>
        <v>0</v>
      </c>
      <c r="BJ35" s="618">
        <f t="shared" si="59"/>
        <v>0</v>
      </c>
      <c r="BK35" s="618">
        <f t="shared" si="59"/>
        <v>0</v>
      </c>
      <c r="BL35" s="618">
        <f t="shared" si="59"/>
        <v>0</v>
      </c>
      <c r="BM35" s="618">
        <f t="shared" si="59"/>
        <v>0</v>
      </c>
      <c r="BN35" s="618">
        <f t="shared" si="59"/>
        <v>0</v>
      </c>
      <c r="BO35" s="618">
        <f t="shared" si="59"/>
        <v>0</v>
      </c>
      <c r="BP35" s="618">
        <f t="shared" si="59"/>
        <v>0</v>
      </c>
      <c r="BQ35" s="618">
        <f t="shared" si="59"/>
        <v>0</v>
      </c>
      <c r="BR35" s="618">
        <f t="shared" si="59"/>
        <v>0</v>
      </c>
      <c r="BS35" s="618">
        <f t="shared" si="59"/>
        <v>0</v>
      </c>
      <c r="BT35" s="618">
        <f t="shared" si="59"/>
        <v>0</v>
      </c>
      <c r="BU35" s="618">
        <f t="shared" si="59"/>
        <v>0</v>
      </c>
      <c r="BV35" s="618">
        <f t="shared" si="59"/>
        <v>0</v>
      </c>
      <c r="BW35" s="618">
        <f t="shared" si="59"/>
        <v>0</v>
      </c>
      <c r="BX35" s="618">
        <f t="shared" si="59"/>
        <v>0</v>
      </c>
      <c r="BY35" s="618">
        <f t="shared" si="59"/>
        <v>0</v>
      </c>
      <c r="BZ35" s="618">
        <f t="shared" si="59"/>
        <v>0</v>
      </c>
      <c r="CA35" s="618">
        <f t="shared" si="59"/>
        <v>0</v>
      </c>
      <c r="CB35" s="618">
        <f t="shared" si="59"/>
        <v>0</v>
      </c>
      <c r="CC35" s="618">
        <f t="shared" si="59"/>
        <v>0</v>
      </c>
      <c r="CD35" s="618">
        <f t="shared" si="59"/>
        <v>0</v>
      </c>
      <c r="CE35" s="618">
        <f t="shared" si="59"/>
        <v>0</v>
      </c>
      <c r="CF35" s="618">
        <f t="shared" si="59"/>
        <v>0</v>
      </c>
      <c r="CG35" s="618">
        <f t="shared" si="59"/>
        <v>0</v>
      </c>
      <c r="CH35" s="618">
        <f t="shared" si="59"/>
        <v>0</v>
      </c>
      <c r="CI35" s="618">
        <f t="shared" si="59"/>
        <v>0</v>
      </c>
      <c r="CJ35" s="618">
        <f t="shared" ref="CJ35:DO35" si="60">SUMIF($C:$C,"61.3x",CJ:CJ)</f>
        <v>0</v>
      </c>
      <c r="CK35" s="618">
        <f t="shared" si="60"/>
        <v>0</v>
      </c>
      <c r="CL35" s="618">
        <f t="shared" si="60"/>
        <v>0</v>
      </c>
      <c r="CM35" s="618">
        <f t="shared" si="60"/>
        <v>0</v>
      </c>
      <c r="CN35" s="618">
        <f t="shared" si="60"/>
        <v>0</v>
      </c>
      <c r="CO35" s="618">
        <f t="shared" si="60"/>
        <v>0</v>
      </c>
      <c r="CP35" s="618">
        <f t="shared" si="60"/>
        <v>0</v>
      </c>
      <c r="CQ35" s="618">
        <f t="shared" si="60"/>
        <v>0</v>
      </c>
      <c r="CR35" s="618">
        <f t="shared" si="60"/>
        <v>0</v>
      </c>
      <c r="CS35" s="618">
        <f t="shared" si="60"/>
        <v>0</v>
      </c>
      <c r="CT35" s="618">
        <f t="shared" si="60"/>
        <v>0</v>
      </c>
      <c r="CU35" s="618">
        <f t="shared" si="60"/>
        <v>0</v>
      </c>
      <c r="CV35" s="618">
        <f t="shared" si="60"/>
        <v>0</v>
      </c>
      <c r="CW35" s="618">
        <f t="shared" si="60"/>
        <v>0</v>
      </c>
      <c r="CX35" s="618">
        <f t="shared" si="60"/>
        <v>0</v>
      </c>
      <c r="CY35" s="633">
        <f t="shared" si="60"/>
        <v>0</v>
      </c>
      <c r="CZ35" s="634">
        <f t="shared" si="60"/>
        <v>0</v>
      </c>
      <c r="DA35" s="634">
        <f t="shared" si="60"/>
        <v>0</v>
      </c>
      <c r="DB35" s="634">
        <f t="shared" si="60"/>
        <v>0</v>
      </c>
      <c r="DC35" s="634">
        <f t="shared" si="60"/>
        <v>0</v>
      </c>
      <c r="DD35" s="634">
        <f t="shared" si="60"/>
        <v>0</v>
      </c>
      <c r="DE35" s="634">
        <f t="shared" si="60"/>
        <v>0</v>
      </c>
      <c r="DF35" s="634">
        <f t="shared" si="60"/>
        <v>0</v>
      </c>
      <c r="DG35" s="634">
        <f t="shared" si="60"/>
        <v>0</v>
      </c>
      <c r="DH35" s="634">
        <f t="shared" si="60"/>
        <v>0</v>
      </c>
      <c r="DI35" s="634">
        <f t="shared" si="60"/>
        <v>0</v>
      </c>
      <c r="DJ35" s="634">
        <f t="shared" si="60"/>
        <v>0</v>
      </c>
      <c r="DK35" s="634">
        <f t="shared" si="60"/>
        <v>0</v>
      </c>
      <c r="DL35" s="634">
        <f t="shared" si="60"/>
        <v>0</v>
      </c>
      <c r="DM35" s="634">
        <f t="shared" si="60"/>
        <v>0</v>
      </c>
      <c r="DN35" s="634">
        <f t="shared" si="60"/>
        <v>0</v>
      </c>
      <c r="DO35" s="634">
        <f t="shared" si="60"/>
        <v>0</v>
      </c>
      <c r="DP35" s="634">
        <f t="shared" ref="DP35:DW35" si="61">SUMIF($C:$C,"61.3x",DP:DP)</f>
        <v>0</v>
      </c>
      <c r="DQ35" s="634">
        <f t="shared" si="61"/>
        <v>0</v>
      </c>
      <c r="DR35" s="634">
        <f t="shared" si="61"/>
        <v>0</v>
      </c>
      <c r="DS35" s="634">
        <f t="shared" si="61"/>
        <v>0</v>
      </c>
      <c r="DT35" s="634">
        <f t="shared" si="61"/>
        <v>0</v>
      </c>
      <c r="DU35" s="634">
        <f t="shared" si="61"/>
        <v>0</v>
      </c>
      <c r="DV35" s="634">
        <f t="shared" si="61"/>
        <v>0</v>
      </c>
      <c r="DW35" s="692">
        <f t="shared" si="61"/>
        <v>0</v>
      </c>
      <c r="DX35" s="624"/>
    </row>
    <row r="36" spans="2:128" x14ac:dyDescent="0.2">
      <c r="B36" s="700" t="s">
        <v>520</v>
      </c>
      <c r="C36" s="701" t="s">
        <v>521</v>
      </c>
      <c r="D36" s="620"/>
      <c r="E36" s="620"/>
      <c r="F36" s="620"/>
      <c r="G36" s="620"/>
      <c r="H36" s="620"/>
      <c r="I36" s="620"/>
      <c r="J36" s="620"/>
      <c r="K36" s="620"/>
      <c r="L36" s="620"/>
      <c r="M36" s="620"/>
      <c r="N36" s="620"/>
      <c r="O36" s="620"/>
      <c r="P36" s="620"/>
      <c r="Q36" s="620"/>
      <c r="R36" s="622"/>
      <c r="S36" s="691"/>
      <c r="T36" s="622"/>
      <c r="U36" s="691"/>
      <c r="V36" s="620"/>
      <c r="W36" s="620"/>
      <c r="X36" s="618">
        <f t="shared" ref="X36:BC36" si="62">SUMIF($C:$C,"61.4x",X:X)</f>
        <v>0</v>
      </c>
      <c r="Y36" s="618">
        <f t="shared" si="62"/>
        <v>0</v>
      </c>
      <c r="Z36" s="618">
        <f t="shared" si="62"/>
        <v>0</v>
      </c>
      <c r="AA36" s="618">
        <f t="shared" si="62"/>
        <v>0</v>
      </c>
      <c r="AB36" s="618">
        <f t="shared" si="62"/>
        <v>0</v>
      </c>
      <c r="AC36" s="618">
        <f t="shared" si="62"/>
        <v>0</v>
      </c>
      <c r="AD36" s="618">
        <f t="shared" si="62"/>
        <v>0</v>
      </c>
      <c r="AE36" s="618">
        <f t="shared" si="62"/>
        <v>0</v>
      </c>
      <c r="AF36" s="618">
        <f t="shared" si="62"/>
        <v>0</v>
      </c>
      <c r="AG36" s="618">
        <f t="shared" si="62"/>
        <v>0</v>
      </c>
      <c r="AH36" s="618">
        <f t="shared" si="62"/>
        <v>0</v>
      </c>
      <c r="AI36" s="618">
        <f t="shared" si="62"/>
        <v>0</v>
      </c>
      <c r="AJ36" s="618">
        <f t="shared" si="62"/>
        <v>0</v>
      </c>
      <c r="AK36" s="618">
        <f t="shared" si="62"/>
        <v>0</v>
      </c>
      <c r="AL36" s="618">
        <f t="shared" si="62"/>
        <v>0</v>
      </c>
      <c r="AM36" s="618">
        <f t="shared" si="62"/>
        <v>0</v>
      </c>
      <c r="AN36" s="618">
        <f t="shared" si="62"/>
        <v>0</v>
      </c>
      <c r="AO36" s="618">
        <f t="shared" si="62"/>
        <v>0</v>
      </c>
      <c r="AP36" s="618">
        <f t="shared" si="62"/>
        <v>0</v>
      </c>
      <c r="AQ36" s="618">
        <f t="shared" si="62"/>
        <v>0</v>
      </c>
      <c r="AR36" s="618">
        <f t="shared" si="62"/>
        <v>0</v>
      </c>
      <c r="AS36" s="618">
        <f t="shared" si="62"/>
        <v>0</v>
      </c>
      <c r="AT36" s="618">
        <f t="shared" si="62"/>
        <v>0</v>
      </c>
      <c r="AU36" s="618">
        <f t="shared" si="62"/>
        <v>0</v>
      </c>
      <c r="AV36" s="618">
        <f t="shared" si="62"/>
        <v>0</v>
      </c>
      <c r="AW36" s="618">
        <f t="shared" si="62"/>
        <v>0</v>
      </c>
      <c r="AX36" s="618">
        <f t="shared" si="62"/>
        <v>0</v>
      </c>
      <c r="AY36" s="618">
        <f t="shared" si="62"/>
        <v>0</v>
      </c>
      <c r="AZ36" s="618">
        <f t="shared" si="62"/>
        <v>0</v>
      </c>
      <c r="BA36" s="618">
        <f t="shared" si="62"/>
        <v>0</v>
      </c>
      <c r="BB36" s="618">
        <f t="shared" si="62"/>
        <v>0</v>
      </c>
      <c r="BC36" s="618">
        <f t="shared" si="62"/>
        <v>0</v>
      </c>
      <c r="BD36" s="618">
        <f t="shared" ref="BD36:CI36" si="63">SUMIF($C:$C,"61.4x",BD:BD)</f>
        <v>0</v>
      </c>
      <c r="BE36" s="618">
        <f t="shared" si="63"/>
        <v>0</v>
      </c>
      <c r="BF36" s="618">
        <f t="shared" si="63"/>
        <v>0</v>
      </c>
      <c r="BG36" s="618">
        <f t="shared" si="63"/>
        <v>0</v>
      </c>
      <c r="BH36" s="618">
        <f t="shared" si="63"/>
        <v>0</v>
      </c>
      <c r="BI36" s="618">
        <f t="shared" si="63"/>
        <v>0</v>
      </c>
      <c r="BJ36" s="618">
        <f t="shared" si="63"/>
        <v>0</v>
      </c>
      <c r="BK36" s="618">
        <f t="shared" si="63"/>
        <v>0</v>
      </c>
      <c r="BL36" s="618">
        <f t="shared" si="63"/>
        <v>0</v>
      </c>
      <c r="BM36" s="618">
        <f t="shared" si="63"/>
        <v>0</v>
      </c>
      <c r="BN36" s="618">
        <f t="shared" si="63"/>
        <v>0</v>
      </c>
      <c r="BO36" s="618">
        <f t="shared" si="63"/>
        <v>0</v>
      </c>
      <c r="BP36" s="618">
        <f t="shared" si="63"/>
        <v>0</v>
      </c>
      <c r="BQ36" s="618">
        <f t="shared" si="63"/>
        <v>0</v>
      </c>
      <c r="BR36" s="618">
        <f t="shared" si="63"/>
        <v>0</v>
      </c>
      <c r="BS36" s="618">
        <f t="shared" si="63"/>
        <v>0</v>
      </c>
      <c r="BT36" s="618">
        <f t="shared" si="63"/>
        <v>0</v>
      </c>
      <c r="BU36" s="618">
        <f t="shared" si="63"/>
        <v>0</v>
      </c>
      <c r="BV36" s="618">
        <f t="shared" si="63"/>
        <v>0</v>
      </c>
      <c r="BW36" s="618">
        <f t="shared" si="63"/>
        <v>0</v>
      </c>
      <c r="BX36" s="618">
        <f t="shared" si="63"/>
        <v>0</v>
      </c>
      <c r="BY36" s="618">
        <f t="shared" si="63"/>
        <v>0</v>
      </c>
      <c r="BZ36" s="618">
        <f t="shared" si="63"/>
        <v>0</v>
      </c>
      <c r="CA36" s="618">
        <f t="shared" si="63"/>
        <v>0</v>
      </c>
      <c r="CB36" s="618">
        <f t="shared" si="63"/>
        <v>0</v>
      </c>
      <c r="CC36" s="618">
        <f t="shared" si="63"/>
        <v>0</v>
      </c>
      <c r="CD36" s="618">
        <f t="shared" si="63"/>
        <v>0</v>
      </c>
      <c r="CE36" s="618">
        <f t="shared" si="63"/>
        <v>0</v>
      </c>
      <c r="CF36" s="618">
        <f t="shared" si="63"/>
        <v>0</v>
      </c>
      <c r="CG36" s="618">
        <f t="shared" si="63"/>
        <v>0</v>
      </c>
      <c r="CH36" s="618">
        <f t="shared" si="63"/>
        <v>0</v>
      </c>
      <c r="CI36" s="618">
        <f t="shared" si="63"/>
        <v>0</v>
      </c>
      <c r="CJ36" s="618">
        <f t="shared" ref="CJ36:DO36" si="64">SUMIF($C:$C,"61.4x",CJ:CJ)</f>
        <v>0</v>
      </c>
      <c r="CK36" s="618">
        <f t="shared" si="64"/>
        <v>0</v>
      </c>
      <c r="CL36" s="618">
        <f t="shared" si="64"/>
        <v>0</v>
      </c>
      <c r="CM36" s="618">
        <f t="shared" si="64"/>
        <v>0</v>
      </c>
      <c r="CN36" s="618">
        <f t="shared" si="64"/>
        <v>0</v>
      </c>
      <c r="CO36" s="618">
        <f t="shared" si="64"/>
        <v>0</v>
      </c>
      <c r="CP36" s="618">
        <f t="shared" si="64"/>
        <v>0</v>
      </c>
      <c r="CQ36" s="618">
        <f t="shared" si="64"/>
        <v>0</v>
      </c>
      <c r="CR36" s="618">
        <f t="shared" si="64"/>
        <v>0</v>
      </c>
      <c r="CS36" s="618">
        <f t="shared" si="64"/>
        <v>0</v>
      </c>
      <c r="CT36" s="618">
        <f t="shared" si="64"/>
        <v>0</v>
      </c>
      <c r="CU36" s="618">
        <f t="shared" si="64"/>
        <v>0</v>
      </c>
      <c r="CV36" s="618">
        <f t="shared" si="64"/>
        <v>0</v>
      </c>
      <c r="CW36" s="618">
        <f t="shared" si="64"/>
        <v>0</v>
      </c>
      <c r="CX36" s="618">
        <f t="shared" si="64"/>
        <v>0</v>
      </c>
      <c r="CY36" s="633">
        <f t="shared" si="64"/>
        <v>0</v>
      </c>
      <c r="CZ36" s="634">
        <f t="shared" si="64"/>
        <v>0</v>
      </c>
      <c r="DA36" s="634">
        <f t="shared" si="64"/>
        <v>0</v>
      </c>
      <c r="DB36" s="634">
        <f t="shared" si="64"/>
        <v>0</v>
      </c>
      <c r="DC36" s="634">
        <f t="shared" si="64"/>
        <v>0</v>
      </c>
      <c r="DD36" s="634">
        <f t="shared" si="64"/>
        <v>0</v>
      </c>
      <c r="DE36" s="634">
        <f t="shared" si="64"/>
        <v>0</v>
      </c>
      <c r="DF36" s="634">
        <f t="shared" si="64"/>
        <v>0</v>
      </c>
      <c r="DG36" s="634">
        <f t="shared" si="64"/>
        <v>0</v>
      </c>
      <c r="DH36" s="634">
        <f t="shared" si="64"/>
        <v>0</v>
      </c>
      <c r="DI36" s="634">
        <f t="shared" si="64"/>
        <v>0</v>
      </c>
      <c r="DJ36" s="634">
        <f t="shared" si="64"/>
        <v>0</v>
      </c>
      <c r="DK36" s="634">
        <f t="shared" si="64"/>
        <v>0</v>
      </c>
      <c r="DL36" s="634">
        <f t="shared" si="64"/>
        <v>0</v>
      </c>
      <c r="DM36" s="634">
        <f t="shared" si="64"/>
        <v>0</v>
      </c>
      <c r="DN36" s="634">
        <f t="shared" si="64"/>
        <v>0</v>
      </c>
      <c r="DO36" s="634">
        <f t="shared" si="64"/>
        <v>0</v>
      </c>
      <c r="DP36" s="634">
        <f t="shared" ref="DP36:DW36" si="65">SUMIF($C:$C,"61.4x",DP:DP)</f>
        <v>0</v>
      </c>
      <c r="DQ36" s="634">
        <f t="shared" si="65"/>
        <v>0</v>
      </c>
      <c r="DR36" s="634">
        <f t="shared" si="65"/>
        <v>0</v>
      </c>
      <c r="DS36" s="634">
        <f t="shared" si="65"/>
        <v>0</v>
      </c>
      <c r="DT36" s="634">
        <f t="shared" si="65"/>
        <v>0</v>
      </c>
      <c r="DU36" s="634">
        <f t="shared" si="65"/>
        <v>0</v>
      </c>
      <c r="DV36" s="634">
        <f t="shared" si="65"/>
        <v>0</v>
      </c>
      <c r="DW36" s="692">
        <f t="shared" si="65"/>
        <v>0</v>
      </c>
      <c r="DX36" s="624"/>
    </row>
    <row r="37" spans="2:128" x14ac:dyDescent="0.2">
      <c r="B37" s="700" t="s">
        <v>522</v>
      </c>
      <c r="C37" s="701" t="s">
        <v>523</v>
      </c>
      <c r="D37" s="620"/>
      <c r="E37" s="620"/>
      <c r="F37" s="620"/>
      <c r="G37" s="620"/>
      <c r="H37" s="620"/>
      <c r="I37" s="620"/>
      <c r="J37" s="620"/>
      <c r="K37" s="620"/>
      <c r="L37" s="620"/>
      <c r="M37" s="620"/>
      <c r="N37" s="620"/>
      <c r="O37" s="620"/>
      <c r="P37" s="620"/>
      <c r="Q37" s="620"/>
      <c r="R37" s="622"/>
      <c r="S37" s="691"/>
      <c r="T37" s="622"/>
      <c r="U37" s="691"/>
      <c r="V37" s="620"/>
      <c r="W37" s="620"/>
      <c r="X37" s="618">
        <f t="shared" ref="X37:BC37" si="66">SUMIF($C:$C,"61.5x",X:X)</f>
        <v>0</v>
      </c>
      <c r="Y37" s="618">
        <f t="shared" si="66"/>
        <v>0</v>
      </c>
      <c r="Z37" s="618">
        <f t="shared" si="66"/>
        <v>0</v>
      </c>
      <c r="AA37" s="618">
        <f t="shared" si="66"/>
        <v>0</v>
      </c>
      <c r="AB37" s="618">
        <f t="shared" si="66"/>
        <v>0</v>
      </c>
      <c r="AC37" s="618">
        <f t="shared" si="66"/>
        <v>0</v>
      </c>
      <c r="AD37" s="618">
        <f t="shared" si="66"/>
        <v>0</v>
      </c>
      <c r="AE37" s="618">
        <f t="shared" si="66"/>
        <v>0</v>
      </c>
      <c r="AF37" s="618">
        <f t="shared" si="66"/>
        <v>0</v>
      </c>
      <c r="AG37" s="618">
        <f t="shared" si="66"/>
        <v>0</v>
      </c>
      <c r="AH37" s="618">
        <f t="shared" si="66"/>
        <v>0</v>
      </c>
      <c r="AI37" s="618">
        <f t="shared" si="66"/>
        <v>0</v>
      </c>
      <c r="AJ37" s="618">
        <f t="shared" si="66"/>
        <v>0</v>
      </c>
      <c r="AK37" s="618">
        <f t="shared" si="66"/>
        <v>0</v>
      </c>
      <c r="AL37" s="618">
        <f t="shared" si="66"/>
        <v>0</v>
      </c>
      <c r="AM37" s="618">
        <f t="shared" si="66"/>
        <v>0</v>
      </c>
      <c r="AN37" s="618">
        <f t="shared" si="66"/>
        <v>0</v>
      </c>
      <c r="AO37" s="618">
        <f t="shared" si="66"/>
        <v>0</v>
      </c>
      <c r="AP37" s="618">
        <f t="shared" si="66"/>
        <v>0</v>
      </c>
      <c r="AQ37" s="618">
        <f t="shared" si="66"/>
        <v>0</v>
      </c>
      <c r="AR37" s="618">
        <f t="shared" si="66"/>
        <v>0</v>
      </c>
      <c r="AS37" s="618">
        <f t="shared" si="66"/>
        <v>0</v>
      </c>
      <c r="AT37" s="618">
        <f t="shared" si="66"/>
        <v>0</v>
      </c>
      <c r="AU37" s="618">
        <f t="shared" si="66"/>
        <v>0</v>
      </c>
      <c r="AV37" s="618">
        <f t="shared" si="66"/>
        <v>0</v>
      </c>
      <c r="AW37" s="618">
        <f t="shared" si="66"/>
        <v>0</v>
      </c>
      <c r="AX37" s="618">
        <f t="shared" si="66"/>
        <v>0</v>
      </c>
      <c r="AY37" s="618">
        <f t="shared" si="66"/>
        <v>0</v>
      </c>
      <c r="AZ37" s="618">
        <f t="shared" si="66"/>
        <v>0</v>
      </c>
      <c r="BA37" s="618">
        <f t="shared" si="66"/>
        <v>0</v>
      </c>
      <c r="BB37" s="618">
        <f t="shared" si="66"/>
        <v>0</v>
      </c>
      <c r="BC37" s="618">
        <f t="shared" si="66"/>
        <v>0</v>
      </c>
      <c r="BD37" s="618">
        <f t="shared" ref="BD37:CI37" si="67">SUMIF($C:$C,"61.5x",BD:BD)</f>
        <v>0</v>
      </c>
      <c r="BE37" s="618">
        <f t="shared" si="67"/>
        <v>0</v>
      </c>
      <c r="BF37" s="618">
        <f t="shared" si="67"/>
        <v>0</v>
      </c>
      <c r="BG37" s="618">
        <f t="shared" si="67"/>
        <v>0</v>
      </c>
      <c r="BH37" s="618">
        <f t="shared" si="67"/>
        <v>0</v>
      </c>
      <c r="BI37" s="618">
        <f t="shared" si="67"/>
        <v>0</v>
      </c>
      <c r="BJ37" s="618">
        <f t="shared" si="67"/>
        <v>0</v>
      </c>
      <c r="BK37" s="618">
        <f t="shared" si="67"/>
        <v>0</v>
      </c>
      <c r="BL37" s="618">
        <f t="shared" si="67"/>
        <v>0</v>
      </c>
      <c r="BM37" s="618">
        <f t="shared" si="67"/>
        <v>0</v>
      </c>
      <c r="BN37" s="618">
        <f t="shared" si="67"/>
        <v>0</v>
      </c>
      <c r="BO37" s="618">
        <f t="shared" si="67"/>
        <v>0</v>
      </c>
      <c r="BP37" s="618">
        <f t="shared" si="67"/>
        <v>0</v>
      </c>
      <c r="BQ37" s="618">
        <f t="shared" si="67"/>
        <v>0</v>
      </c>
      <c r="BR37" s="618">
        <f t="shared" si="67"/>
        <v>0</v>
      </c>
      <c r="BS37" s="618">
        <f t="shared" si="67"/>
        <v>0</v>
      </c>
      <c r="BT37" s="618">
        <f t="shared" si="67"/>
        <v>0</v>
      </c>
      <c r="BU37" s="618">
        <f t="shared" si="67"/>
        <v>0</v>
      </c>
      <c r="BV37" s="618">
        <f t="shared" si="67"/>
        <v>0</v>
      </c>
      <c r="BW37" s="618">
        <f t="shared" si="67"/>
        <v>0</v>
      </c>
      <c r="BX37" s="618">
        <f t="shared" si="67"/>
        <v>0</v>
      </c>
      <c r="BY37" s="618">
        <f t="shared" si="67"/>
        <v>0</v>
      </c>
      <c r="BZ37" s="618">
        <f t="shared" si="67"/>
        <v>0</v>
      </c>
      <c r="CA37" s="618">
        <f t="shared" si="67"/>
        <v>0</v>
      </c>
      <c r="CB37" s="618">
        <f t="shared" si="67"/>
        <v>0</v>
      </c>
      <c r="CC37" s="618">
        <f t="shared" si="67"/>
        <v>0</v>
      </c>
      <c r="CD37" s="618">
        <f t="shared" si="67"/>
        <v>0</v>
      </c>
      <c r="CE37" s="618">
        <f t="shared" si="67"/>
        <v>0</v>
      </c>
      <c r="CF37" s="618">
        <f t="shared" si="67"/>
        <v>0</v>
      </c>
      <c r="CG37" s="618">
        <f t="shared" si="67"/>
        <v>0</v>
      </c>
      <c r="CH37" s="618">
        <f t="shared" si="67"/>
        <v>0</v>
      </c>
      <c r="CI37" s="618">
        <f t="shared" si="67"/>
        <v>0</v>
      </c>
      <c r="CJ37" s="618">
        <f t="shared" ref="CJ37:DO37" si="68">SUMIF($C:$C,"61.5x",CJ:CJ)</f>
        <v>0</v>
      </c>
      <c r="CK37" s="618">
        <f t="shared" si="68"/>
        <v>0</v>
      </c>
      <c r="CL37" s="618">
        <f t="shared" si="68"/>
        <v>0</v>
      </c>
      <c r="CM37" s="618">
        <f t="shared" si="68"/>
        <v>0</v>
      </c>
      <c r="CN37" s="618">
        <f t="shared" si="68"/>
        <v>0</v>
      </c>
      <c r="CO37" s="618">
        <f t="shared" si="68"/>
        <v>0</v>
      </c>
      <c r="CP37" s="618">
        <f t="shared" si="68"/>
        <v>0</v>
      </c>
      <c r="CQ37" s="618">
        <f t="shared" si="68"/>
        <v>0</v>
      </c>
      <c r="CR37" s="618">
        <f t="shared" si="68"/>
        <v>0</v>
      </c>
      <c r="CS37" s="618">
        <f t="shared" si="68"/>
        <v>0</v>
      </c>
      <c r="CT37" s="618">
        <f t="shared" si="68"/>
        <v>0</v>
      </c>
      <c r="CU37" s="618">
        <f t="shared" si="68"/>
        <v>0</v>
      </c>
      <c r="CV37" s="618">
        <f t="shared" si="68"/>
        <v>0</v>
      </c>
      <c r="CW37" s="618">
        <f t="shared" si="68"/>
        <v>0</v>
      </c>
      <c r="CX37" s="618">
        <f t="shared" si="68"/>
        <v>0</v>
      </c>
      <c r="CY37" s="633">
        <f t="shared" si="68"/>
        <v>0</v>
      </c>
      <c r="CZ37" s="634">
        <f t="shared" si="68"/>
        <v>0</v>
      </c>
      <c r="DA37" s="634">
        <f t="shared" si="68"/>
        <v>0</v>
      </c>
      <c r="DB37" s="634">
        <f t="shared" si="68"/>
        <v>0</v>
      </c>
      <c r="DC37" s="634">
        <f t="shared" si="68"/>
        <v>0</v>
      </c>
      <c r="DD37" s="634">
        <f t="shared" si="68"/>
        <v>0</v>
      </c>
      <c r="DE37" s="634">
        <f t="shared" si="68"/>
        <v>0</v>
      </c>
      <c r="DF37" s="634">
        <f t="shared" si="68"/>
        <v>0</v>
      </c>
      <c r="DG37" s="634">
        <f t="shared" si="68"/>
        <v>0</v>
      </c>
      <c r="DH37" s="634">
        <f t="shared" si="68"/>
        <v>0</v>
      </c>
      <c r="DI37" s="634">
        <f t="shared" si="68"/>
        <v>0</v>
      </c>
      <c r="DJ37" s="634">
        <f t="shared" si="68"/>
        <v>0</v>
      </c>
      <c r="DK37" s="634">
        <f t="shared" si="68"/>
        <v>0</v>
      </c>
      <c r="DL37" s="634">
        <f t="shared" si="68"/>
        <v>0</v>
      </c>
      <c r="DM37" s="634">
        <f t="shared" si="68"/>
        <v>0</v>
      </c>
      <c r="DN37" s="634">
        <f t="shared" si="68"/>
        <v>0</v>
      </c>
      <c r="DO37" s="634">
        <f t="shared" si="68"/>
        <v>0</v>
      </c>
      <c r="DP37" s="634">
        <f t="shared" ref="DP37:DW37" si="69">SUMIF($C:$C,"61.5x",DP:DP)</f>
        <v>0</v>
      </c>
      <c r="DQ37" s="634">
        <f t="shared" si="69"/>
        <v>0</v>
      </c>
      <c r="DR37" s="634">
        <f t="shared" si="69"/>
        <v>0</v>
      </c>
      <c r="DS37" s="634">
        <f t="shared" si="69"/>
        <v>0</v>
      </c>
      <c r="DT37" s="634">
        <f t="shared" si="69"/>
        <v>0</v>
      </c>
      <c r="DU37" s="634">
        <f t="shared" si="69"/>
        <v>0</v>
      </c>
      <c r="DV37" s="634">
        <f t="shared" si="69"/>
        <v>0</v>
      </c>
      <c r="DW37" s="692">
        <f t="shared" si="69"/>
        <v>0</v>
      </c>
      <c r="DX37" s="624"/>
    </row>
    <row r="38" spans="2:128" x14ac:dyDescent="0.2">
      <c r="B38" s="700" t="s">
        <v>524</v>
      </c>
      <c r="C38" s="621" t="s">
        <v>525</v>
      </c>
      <c r="D38" s="620"/>
      <c r="E38" s="620"/>
      <c r="F38" s="620"/>
      <c r="G38" s="620"/>
      <c r="H38" s="620"/>
      <c r="I38" s="620"/>
      <c r="J38" s="620"/>
      <c r="K38" s="620"/>
      <c r="L38" s="620"/>
      <c r="M38" s="620"/>
      <c r="N38" s="620"/>
      <c r="O38" s="620"/>
      <c r="P38" s="620"/>
      <c r="Q38" s="620"/>
      <c r="R38" s="622"/>
      <c r="S38" s="691"/>
      <c r="T38" s="622"/>
      <c r="U38" s="691"/>
      <c r="V38" s="620"/>
      <c r="W38" s="620"/>
      <c r="X38" s="618">
        <f t="shared" ref="X38:BC38" si="70">SUMIF($C:$C,"61.6x",X:X)</f>
        <v>0</v>
      </c>
      <c r="Y38" s="618">
        <f t="shared" si="70"/>
        <v>0</v>
      </c>
      <c r="Z38" s="618">
        <f t="shared" si="70"/>
        <v>0</v>
      </c>
      <c r="AA38" s="618">
        <f t="shared" si="70"/>
        <v>0</v>
      </c>
      <c r="AB38" s="618">
        <f t="shared" si="70"/>
        <v>0</v>
      </c>
      <c r="AC38" s="618">
        <f t="shared" si="70"/>
        <v>0</v>
      </c>
      <c r="AD38" s="618">
        <f t="shared" si="70"/>
        <v>0</v>
      </c>
      <c r="AE38" s="618">
        <f t="shared" si="70"/>
        <v>0</v>
      </c>
      <c r="AF38" s="618">
        <f t="shared" si="70"/>
        <v>0</v>
      </c>
      <c r="AG38" s="618">
        <f t="shared" si="70"/>
        <v>0</v>
      </c>
      <c r="AH38" s="618">
        <f t="shared" si="70"/>
        <v>0</v>
      </c>
      <c r="AI38" s="618">
        <f t="shared" si="70"/>
        <v>0</v>
      </c>
      <c r="AJ38" s="618">
        <f t="shared" si="70"/>
        <v>0</v>
      </c>
      <c r="AK38" s="618">
        <f t="shared" si="70"/>
        <v>0</v>
      </c>
      <c r="AL38" s="618">
        <f t="shared" si="70"/>
        <v>0</v>
      </c>
      <c r="AM38" s="618">
        <f t="shared" si="70"/>
        <v>0</v>
      </c>
      <c r="AN38" s="618">
        <f t="shared" si="70"/>
        <v>0</v>
      </c>
      <c r="AO38" s="618">
        <f t="shared" si="70"/>
        <v>0</v>
      </c>
      <c r="AP38" s="618">
        <f t="shared" si="70"/>
        <v>0</v>
      </c>
      <c r="AQ38" s="618">
        <f t="shared" si="70"/>
        <v>0</v>
      </c>
      <c r="AR38" s="618">
        <f t="shared" si="70"/>
        <v>0</v>
      </c>
      <c r="AS38" s="618">
        <f t="shared" si="70"/>
        <v>0</v>
      </c>
      <c r="AT38" s="618">
        <f t="shared" si="70"/>
        <v>0</v>
      </c>
      <c r="AU38" s="618">
        <f t="shared" si="70"/>
        <v>0</v>
      </c>
      <c r="AV38" s="618">
        <f t="shared" si="70"/>
        <v>0</v>
      </c>
      <c r="AW38" s="618">
        <f t="shared" si="70"/>
        <v>0</v>
      </c>
      <c r="AX38" s="618">
        <f t="shared" si="70"/>
        <v>0</v>
      </c>
      <c r="AY38" s="618">
        <f t="shared" si="70"/>
        <v>0</v>
      </c>
      <c r="AZ38" s="618">
        <f t="shared" si="70"/>
        <v>0</v>
      </c>
      <c r="BA38" s="618">
        <f t="shared" si="70"/>
        <v>0</v>
      </c>
      <c r="BB38" s="618">
        <f t="shared" si="70"/>
        <v>0</v>
      </c>
      <c r="BC38" s="618">
        <f t="shared" si="70"/>
        <v>0</v>
      </c>
      <c r="BD38" s="618">
        <f t="shared" ref="BD38:CI38" si="71">SUMIF($C:$C,"61.6x",BD:BD)</f>
        <v>0</v>
      </c>
      <c r="BE38" s="618">
        <f t="shared" si="71"/>
        <v>0</v>
      </c>
      <c r="BF38" s="618">
        <f t="shared" si="71"/>
        <v>0</v>
      </c>
      <c r="BG38" s="618">
        <f t="shared" si="71"/>
        <v>0</v>
      </c>
      <c r="BH38" s="618">
        <f t="shared" si="71"/>
        <v>0</v>
      </c>
      <c r="BI38" s="618">
        <f t="shared" si="71"/>
        <v>0</v>
      </c>
      <c r="BJ38" s="618">
        <f t="shared" si="71"/>
        <v>0</v>
      </c>
      <c r="BK38" s="618">
        <f t="shared" si="71"/>
        <v>0</v>
      </c>
      <c r="BL38" s="618">
        <f t="shared" si="71"/>
        <v>0</v>
      </c>
      <c r="BM38" s="618">
        <f t="shared" si="71"/>
        <v>0</v>
      </c>
      <c r="BN38" s="618">
        <f t="shared" si="71"/>
        <v>0</v>
      </c>
      <c r="BO38" s="618">
        <f t="shared" si="71"/>
        <v>0</v>
      </c>
      <c r="BP38" s="618">
        <f t="shared" si="71"/>
        <v>0</v>
      </c>
      <c r="BQ38" s="618">
        <f t="shared" si="71"/>
        <v>0</v>
      </c>
      <c r="BR38" s="618">
        <f t="shared" si="71"/>
        <v>0</v>
      </c>
      <c r="BS38" s="618">
        <f t="shared" si="71"/>
        <v>0</v>
      </c>
      <c r="BT38" s="618">
        <f t="shared" si="71"/>
        <v>0</v>
      </c>
      <c r="BU38" s="618">
        <f t="shared" si="71"/>
        <v>0</v>
      </c>
      <c r="BV38" s="618">
        <f t="shared" si="71"/>
        <v>0</v>
      </c>
      <c r="BW38" s="618">
        <f t="shared" si="71"/>
        <v>0</v>
      </c>
      <c r="BX38" s="618">
        <f t="shared" si="71"/>
        <v>0</v>
      </c>
      <c r="BY38" s="618">
        <f t="shared" si="71"/>
        <v>0</v>
      </c>
      <c r="BZ38" s="618">
        <f t="shared" si="71"/>
        <v>0</v>
      </c>
      <c r="CA38" s="618">
        <f t="shared" si="71"/>
        <v>0</v>
      </c>
      <c r="CB38" s="618">
        <f t="shared" si="71"/>
        <v>0</v>
      </c>
      <c r="CC38" s="618">
        <f t="shared" si="71"/>
        <v>0</v>
      </c>
      <c r="CD38" s="618">
        <f t="shared" si="71"/>
        <v>0</v>
      </c>
      <c r="CE38" s="618">
        <f t="shared" si="71"/>
        <v>0</v>
      </c>
      <c r="CF38" s="618">
        <f t="shared" si="71"/>
        <v>0</v>
      </c>
      <c r="CG38" s="618">
        <f t="shared" si="71"/>
        <v>0</v>
      </c>
      <c r="CH38" s="618">
        <f t="shared" si="71"/>
        <v>0</v>
      </c>
      <c r="CI38" s="618">
        <f t="shared" si="71"/>
        <v>0</v>
      </c>
      <c r="CJ38" s="618">
        <f t="shared" ref="CJ38:DO38" si="72">SUMIF($C:$C,"61.6x",CJ:CJ)</f>
        <v>0</v>
      </c>
      <c r="CK38" s="618">
        <f t="shared" si="72"/>
        <v>0</v>
      </c>
      <c r="CL38" s="618">
        <f t="shared" si="72"/>
        <v>0</v>
      </c>
      <c r="CM38" s="618">
        <f t="shared" si="72"/>
        <v>0</v>
      </c>
      <c r="CN38" s="618">
        <f t="shared" si="72"/>
        <v>0</v>
      </c>
      <c r="CO38" s="618">
        <f t="shared" si="72"/>
        <v>0</v>
      </c>
      <c r="CP38" s="618">
        <f t="shared" si="72"/>
        <v>0</v>
      </c>
      <c r="CQ38" s="618">
        <f t="shared" si="72"/>
        <v>0</v>
      </c>
      <c r="CR38" s="618">
        <f t="shared" si="72"/>
        <v>0</v>
      </c>
      <c r="CS38" s="618">
        <f t="shared" si="72"/>
        <v>0</v>
      </c>
      <c r="CT38" s="618">
        <f t="shared" si="72"/>
        <v>0</v>
      </c>
      <c r="CU38" s="618">
        <f t="shared" si="72"/>
        <v>0</v>
      </c>
      <c r="CV38" s="618">
        <f t="shared" si="72"/>
        <v>0</v>
      </c>
      <c r="CW38" s="618">
        <f t="shared" si="72"/>
        <v>0</v>
      </c>
      <c r="CX38" s="618">
        <f t="shared" si="72"/>
        <v>0</v>
      </c>
      <c r="CY38" s="633">
        <f t="shared" si="72"/>
        <v>0</v>
      </c>
      <c r="CZ38" s="634">
        <f t="shared" si="72"/>
        <v>0</v>
      </c>
      <c r="DA38" s="634">
        <f t="shared" si="72"/>
        <v>0</v>
      </c>
      <c r="DB38" s="634">
        <f t="shared" si="72"/>
        <v>0</v>
      </c>
      <c r="DC38" s="634">
        <f t="shared" si="72"/>
        <v>0</v>
      </c>
      <c r="DD38" s="634">
        <f t="shared" si="72"/>
        <v>0</v>
      </c>
      <c r="DE38" s="634">
        <f t="shared" si="72"/>
        <v>0</v>
      </c>
      <c r="DF38" s="634">
        <f t="shared" si="72"/>
        <v>0</v>
      </c>
      <c r="DG38" s="634">
        <f t="shared" si="72"/>
        <v>0</v>
      </c>
      <c r="DH38" s="634">
        <f t="shared" si="72"/>
        <v>0</v>
      </c>
      <c r="DI38" s="634">
        <f t="shared" si="72"/>
        <v>0</v>
      </c>
      <c r="DJ38" s="634">
        <f t="shared" si="72"/>
        <v>0</v>
      </c>
      <c r="DK38" s="634">
        <f t="shared" si="72"/>
        <v>0</v>
      </c>
      <c r="DL38" s="634">
        <f t="shared" si="72"/>
        <v>0</v>
      </c>
      <c r="DM38" s="634">
        <f t="shared" si="72"/>
        <v>0</v>
      </c>
      <c r="DN38" s="634">
        <f t="shared" si="72"/>
        <v>0</v>
      </c>
      <c r="DO38" s="634">
        <f t="shared" si="72"/>
        <v>0</v>
      </c>
      <c r="DP38" s="634">
        <f t="shared" ref="DP38:DW38" si="73">SUMIF($C:$C,"61.6x",DP:DP)</f>
        <v>0</v>
      </c>
      <c r="DQ38" s="634">
        <f t="shared" si="73"/>
        <v>0</v>
      </c>
      <c r="DR38" s="634">
        <f t="shared" si="73"/>
        <v>0</v>
      </c>
      <c r="DS38" s="634">
        <f t="shared" si="73"/>
        <v>0</v>
      </c>
      <c r="DT38" s="634">
        <f t="shared" si="73"/>
        <v>0</v>
      </c>
      <c r="DU38" s="634">
        <f t="shared" si="73"/>
        <v>0</v>
      </c>
      <c r="DV38" s="634">
        <f t="shared" si="73"/>
        <v>0</v>
      </c>
      <c r="DW38" s="692">
        <f t="shared" si="73"/>
        <v>0</v>
      </c>
      <c r="DX38" s="624"/>
    </row>
    <row r="39" spans="2:128" x14ac:dyDescent="0.2">
      <c r="B39" s="700" t="s">
        <v>526</v>
      </c>
      <c r="C39" s="621" t="s">
        <v>527</v>
      </c>
      <c r="D39" s="620"/>
      <c r="E39" s="620"/>
      <c r="F39" s="620"/>
      <c r="G39" s="620"/>
      <c r="H39" s="620"/>
      <c r="I39" s="620"/>
      <c r="J39" s="620"/>
      <c r="K39" s="620"/>
      <c r="L39" s="620"/>
      <c r="M39" s="620"/>
      <c r="N39" s="620"/>
      <c r="O39" s="620"/>
      <c r="P39" s="620"/>
      <c r="Q39" s="620"/>
      <c r="R39" s="622"/>
      <c r="S39" s="691"/>
      <c r="T39" s="622"/>
      <c r="U39" s="691"/>
      <c r="V39" s="620"/>
      <c r="W39" s="620"/>
      <c r="X39" s="618">
        <f t="shared" ref="X39:BC39" si="74">SUMIF($C:$C,"61.7x",X:X)</f>
        <v>0</v>
      </c>
      <c r="Y39" s="618">
        <f t="shared" si="74"/>
        <v>0</v>
      </c>
      <c r="Z39" s="618">
        <f t="shared" si="74"/>
        <v>0</v>
      </c>
      <c r="AA39" s="618">
        <f t="shared" si="74"/>
        <v>0</v>
      </c>
      <c r="AB39" s="618">
        <f t="shared" si="74"/>
        <v>0</v>
      </c>
      <c r="AC39" s="618">
        <f t="shared" si="74"/>
        <v>0</v>
      </c>
      <c r="AD39" s="618">
        <f t="shared" si="74"/>
        <v>0</v>
      </c>
      <c r="AE39" s="618">
        <f t="shared" si="74"/>
        <v>0</v>
      </c>
      <c r="AF39" s="618">
        <f t="shared" si="74"/>
        <v>0</v>
      </c>
      <c r="AG39" s="618">
        <f t="shared" si="74"/>
        <v>0</v>
      </c>
      <c r="AH39" s="618">
        <f t="shared" si="74"/>
        <v>0</v>
      </c>
      <c r="AI39" s="618">
        <f t="shared" si="74"/>
        <v>0</v>
      </c>
      <c r="AJ39" s="618">
        <f t="shared" si="74"/>
        <v>0</v>
      </c>
      <c r="AK39" s="618">
        <f t="shared" si="74"/>
        <v>0</v>
      </c>
      <c r="AL39" s="618">
        <f t="shared" si="74"/>
        <v>0</v>
      </c>
      <c r="AM39" s="618">
        <f t="shared" si="74"/>
        <v>0</v>
      </c>
      <c r="AN39" s="618">
        <f t="shared" si="74"/>
        <v>0</v>
      </c>
      <c r="AO39" s="618">
        <f t="shared" si="74"/>
        <v>0</v>
      </c>
      <c r="AP39" s="618">
        <f t="shared" si="74"/>
        <v>0</v>
      </c>
      <c r="AQ39" s="618">
        <f t="shared" si="74"/>
        <v>0</v>
      </c>
      <c r="AR39" s="618">
        <f t="shared" si="74"/>
        <v>0</v>
      </c>
      <c r="AS39" s="618">
        <f t="shared" si="74"/>
        <v>0</v>
      </c>
      <c r="AT39" s="618">
        <f t="shared" si="74"/>
        <v>0</v>
      </c>
      <c r="AU39" s="618">
        <f t="shared" si="74"/>
        <v>0</v>
      </c>
      <c r="AV39" s="618">
        <f t="shared" si="74"/>
        <v>0</v>
      </c>
      <c r="AW39" s="618">
        <f t="shared" si="74"/>
        <v>0</v>
      </c>
      <c r="AX39" s="618">
        <f t="shared" si="74"/>
        <v>0</v>
      </c>
      <c r="AY39" s="618">
        <f t="shared" si="74"/>
        <v>0</v>
      </c>
      <c r="AZ39" s="618">
        <f t="shared" si="74"/>
        <v>0</v>
      </c>
      <c r="BA39" s="618">
        <f t="shared" si="74"/>
        <v>0</v>
      </c>
      <c r="BB39" s="618">
        <f t="shared" si="74"/>
        <v>0</v>
      </c>
      <c r="BC39" s="618">
        <f t="shared" si="74"/>
        <v>0</v>
      </c>
      <c r="BD39" s="618">
        <f t="shared" ref="BD39:CI39" si="75">SUMIF($C:$C,"61.7x",BD:BD)</f>
        <v>0</v>
      </c>
      <c r="BE39" s="618">
        <f t="shared" si="75"/>
        <v>0</v>
      </c>
      <c r="BF39" s="618">
        <f t="shared" si="75"/>
        <v>0</v>
      </c>
      <c r="BG39" s="618">
        <f t="shared" si="75"/>
        <v>0</v>
      </c>
      <c r="BH39" s="618">
        <f t="shared" si="75"/>
        <v>0</v>
      </c>
      <c r="BI39" s="618">
        <f t="shared" si="75"/>
        <v>0</v>
      </c>
      <c r="BJ39" s="618">
        <f t="shared" si="75"/>
        <v>0</v>
      </c>
      <c r="BK39" s="618">
        <f t="shared" si="75"/>
        <v>0</v>
      </c>
      <c r="BL39" s="618">
        <f t="shared" si="75"/>
        <v>0</v>
      </c>
      <c r="BM39" s="618">
        <f t="shared" si="75"/>
        <v>0</v>
      </c>
      <c r="BN39" s="618">
        <f t="shared" si="75"/>
        <v>0</v>
      </c>
      <c r="BO39" s="618">
        <f t="shared" si="75"/>
        <v>0</v>
      </c>
      <c r="BP39" s="618">
        <f t="shared" si="75"/>
        <v>0</v>
      </c>
      <c r="BQ39" s="618">
        <f t="shared" si="75"/>
        <v>0</v>
      </c>
      <c r="BR39" s="618">
        <f t="shared" si="75"/>
        <v>0</v>
      </c>
      <c r="BS39" s="618">
        <f t="shared" si="75"/>
        <v>0</v>
      </c>
      <c r="BT39" s="618">
        <f t="shared" si="75"/>
        <v>0</v>
      </c>
      <c r="BU39" s="618">
        <f t="shared" si="75"/>
        <v>0</v>
      </c>
      <c r="BV39" s="618">
        <f t="shared" si="75"/>
        <v>0</v>
      </c>
      <c r="BW39" s="618">
        <f t="shared" si="75"/>
        <v>0</v>
      </c>
      <c r="BX39" s="618">
        <f t="shared" si="75"/>
        <v>0</v>
      </c>
      <c r="BY39" s="618">
        <f t="shared" si="75"/>
        <v>0</v>
      </c>
      <c r="BZ39" s="618">
        <f t="shared" si="75"/>
        <v>0</v>
      </c>
      <c r="CA39" s="618">
        <f t="shared" si="75"/>
        <v>0</v>
      </c>
      <c r="CB39" s="618">
        <f t="shared" si="75"/>
        <v>0</v>
      </c>
      <c r="CC39" s="618">
        <f t="shared" si="75"/>
        <v>0</v>
      </c>
      <c r="CD39" s="618">
        <f t="shared" si="75"/>
        <v>0</v>
      </c>
      <c r="CE39" s="618">
        <f t="shared" si="75"/>
        <v>0</v>
      </c>
      <c r="CF39" s="618">
        <f t="shared" si="75"/>
        <v>0</v>
      </c>
      <c r="CG39" s="618">
        <f t="shared" si="75"/>
        <v>0</v>
      </c>
      <c r="CH39" s="618">
        <f t="shared" si="75"/>
        <v>0</v>
      </c>
      <c r="CI39" s="618">
        <f t="shared" si="75"/>
        <v>0</v>
      </c>
      <c r="CJ39" s="618">
        <f t="shared" ref="CJ39:DO39" si="76">SUMIF($C:$C,"61.7x",CJ:CJ)</f>
        <v>0</v>
      </c>
      <c r="CK39" s="618">
        <f t="shared" si="76"/>
        <v>0</v>
      </c>
      <c r="CL39" s="618">
        <f t="shared" si="76"/>
        <v>0</v>
      </c>
      <c r="CM39" s="618">
        <f t="shared" si="76"/>
        <v>0</v>
      </c>
      <c r="CN39" s="618">
        <f t="shared" si="76"/>
        <v>0</v>
      </c>
      <c r="CO39" s="618">
        <f t="shared" si="76"/>
        <v>0</v>
      </c>
      <c r="CP39" s="618">
        <f t="shared" si="76"/>
        <v>0</v>
      </c>
      <c r="CQ39" s="618">
        <f t="shared" si="76"/>
        <v>0</v>
      </c>
      <c r="CR39" s="618">
        <f t="shared" si="76"/>
        <v>0</v>
      </c>
      <c r="CS39" s="618">
        <f t="shared" si="76"/>
        <v>0</v>
      </c>
      <c r="CT39" s="618">
        <f t="shared" si="76"/>
        <v>0</v>
      </c>
      <c r="CU39" s="618">
        <f t="shared" si="76"/>
        <v>0</v>
      </c>
      <c r="CV39" s="618">
        <f t="shared" si="76"/>
        <v>0</v>
      </c>
      <c r="CW39" s="618">
        <f t="shared" si="76"/>
        <v>0</v>
      </c>
      <c r="CX39" s="618">
        <f t="shared" si="76"/>
        <v>0</v>
      </c>
      <c r="CY39" s="633">
        <f t="shared" si="76"/>
        <v>0</v>
      </c>
      <c r="CZ39" s="634">
        <f t="shared" si="76"/>
        <v>0</v>
      </c>
      <c r="DA39" s="634">
        <f t="shared" si="76"/>
        <v>0</v>
      </c>
      <c r="DB39" s="634">
        <f t="shared" si="76"/>
        <v>0</v>
      </c>
      <c r="DC39" s="634">
        <f t="shared" si="76"/>
        <v>0</v>
      </c>
      <c r="DD39" s="634">
        <f t="shared" si="76"/>
        <v>0</v>
      </c>
      <c r="DE39" s="634">
        <f t="shared" si="76"/>
        <v>0</v>
      </c>
      <c r="DF39" s="634">
        <f t="shared" si="76"/>
        <v>0</v>
      </c>
      <c r="DG39" s="634">
        <f t="shared" si="76"/>
        <v>0</v>
      </c>
      <c r="DH39" s="634">
        <f t="shared" si="76"/>
        <v>0</v>
      </c>
      <c r="DI39" s="634">
        <f t="shared" si="76"/>
        <v>0</v>
      </c>
      <c r="DJ39" s="634">
        <f t="shared" si="76"/>
        <v>0</v>
      </c>
      <c r="DK39" s="634">
        <f t="shared" si="76"/>
        <v>0</v>
      </c>
      <c r="DL39" s="634">
        <f t="shared" si="76"/>
        <v>0</v>
      </c>
      <c r="DM39" s="634">
        <f t="shared" si="76"/>
        <v>0</v>
      </c>
      <c r="DN39" s="634">
        <f t="shared" si="76"/>
        <v>0</v>
      </c>
      <c r="DO39" s="634">
        <f t="shared" si="76"/>
        <v>0</v>
      </c>
      <c r="DP39" s="634">
        <f t="shared" ref="DP39:DW39" si="77">SUMIF($C:$C,"61.7x",DP:DP)</f>
        <v>0</v>
      </c>
      <c r="DQ39" s="634">
        <f t="shared" si="77"/>
        <v>0</v>
      </c>
      <c r="DR39" s="634">
        <f t="shared" si="77"/>
        <v>0</v>
      </c>
      <c r="DS39" s="634">
        <f t="shared" si="77"/>
        <v>0</v>
      </c>
      <c r="DT39" s="634">
        <f t="shared" si="77"/>
        <v>0</v>
      </c>
      <c r="DU39" s="634">
        <f t="shared" si="77"/>
        <v>0</v>
      </c>
      <c r="DV39" s="634">
        <f t="shared" si="77"/>
        <v>0</v>
      </c>
      <c r="DW39" s="692">
        <f t="shared" si="77"/>
        <v>0</v>
      </c>
      <c r="DX39" s="624"/>
    </row>
    <row r="40" spans="2:128" x14ac:dyDescent="0.2">
      <c r="B40" s="700" t="s">
        <v>528</v>
      </c>
      <c r="C40" s="621" t="s">
        <v>529</v>
      </c>
      <c r="D40" s="620"/>
      <c r="E40" s="620"/>
      <c r="F40" s="620"/>
      <c r="G40" s="620"/>
      <c r="H40" s="620"/>
      <c r="I40" s="620"/>
      <c r="J40" s="620"/>
      <c r="K40" s="620"/>
      <c r="L40" s="620"/>
      <c r="M40" s="620"/>
      <c r="N40" s="620"/>
      <c r="O40" s="620"/>
      <c r="P40" s="620"/>
      <c r="Q40" s="620"/>
      <c r="R40" s="622"/>
      <c r="S40" s="691"/>
      <c r="T40" s="622"/>
      <c r="U40" s="691"/>
      <c r="V40" s="620"/>
      <c r="W40" s="620"/>
      <c r="X40" s="618">
        <f t="shared" ref="X40:BC40" si="78">SUMIF($C:$C,"61.8x",X:X)</f>
        <v>0</v>
      </c>
      <c r="Y40" s="618">
        <f t="shared" si="78"/>
        <v>0</v>
      </c>
      <c r="Z40" s="618">
        <f t="shared" si="78"/>
        <v>0</v>
      </c>
      <c r="AA40" s="618">
        <f t="shared" si="78"/>
        <v>0</v>
      </c>
      <c r="AB40" s="618">
        <f t="shared" si="78"/>
        <v>0</v>
      </c>
      <c r="AC40" s="618">
        <f t="shared" si="78"/>
        <v>0</v>
      </c>
      <c r="AD40" s="618">
        <f t="shared" si="78"/>
        <v>0</v>
      </c>
      <c r="AE40" s="618">
        <f t="shared" si="78"/>
        <v>0</v>
      </c>
      <c r="AF40" s="618">
        <f t="shared" si="78"/>
        <v>0</v>
      </c>
      <c r="AG40" s="618">
        <f t="shared" si="78"/>
        <v>0</v>
      </c>
      <c r="AH40" s="618">
        <f t="shared" si="78"/>
        <v>0</v>
      </c>
      <c r="AI40" s="618">
        <f t="shared" si="78"/>
        <v>0</v>
      </c>
      <c r="AJ40" s="618">
        <f t="shared" si="78"/>
        <v>0</v>
      </c>
      <c r="AK40" s="618">
        <f t="shared" si="78"/>
        <v>0</v>
      </c>
      <c r="AL40" s="618">
        <f t="shared" si="78"/>
        <v>0</v>
      </c>
      <c r="AM40" s="618">
        <f t="shared" si="78"/>
        <v>0</v>
      </c>
      <c r="AN40" s="618">
        <f t="shared" si="78"/>
        <v>0</v>
      </c>
      <c r="AO40" s="618">
        <f t="shared" si="78"/>
        <v>0</v>
      </c>
      <c r="AP40" s="618">
        <f t="shared" si="78"/>
        <v>0</v>
      </c>
      <c r="AQ40" s="618">
        <f t="shared" si="78"/>
        <v>0</v>
      </c>
      <c r="AR40" s="618">
        <f t="shared" si="78"/>
        <v>0</v>
      </c>
      <c r="AS40" s="618">
        <f t="shared" si="78"/>
        <v>0</v>
      </c>
      <c r="AT40" s="618">
        <f t="shared" si="78"/>
        <v>0</v>
      </c>
      <c r="AU40" s="618">
        <f t="shared" si="78"/>
        <v>0</v>
      </c>
      <c r="AV40" s="618">
        <f t="shared" si="78"/>
        <v>0</v>
      </c>
      <c r="AW40" s="618">
        <f t="shared" si="78"/>
        <v>0</v>
      </c>
      <c r="AX40" s="618">
        <f t="shared" si="78"/>
        <v>0</v>
      </c>
      <c r="AY40" s="618">
        <f t="shared" si="78"/>
        <v>0</v>
      </c>
      <c r="AZ40" s="618">
        <f t="shared" si="78"/>
        <v>0</v>
      </c>
      <c r="BA40" s="618">
        <f t="shared" si="78"/>
        <v>0</v>
      </c>
      <c r="BB40" s="618">
        <f t="shared" si="78"/>
        <v>0</v>
      </c>
      <c r="BC40" s="618">
        <f t="shared" si="78"/>
        <v>0</v>
      </c>
      <c r="BD40" s="618">
        <f t="shared" ref="BD40:CI40" si="79">SUMIF($C:$C,"61.8x",BD:BD)</f>
        <v>0</v>
      </c>
      <c r="BE40" s="618">
        <f t="shared" si="79"/>
        <v>0</v>
      </c>
      <c r="BF40" s="618">
        <f t="shared" si="79"/>
        <v>0</v>
      </c>
      <c r="BG40" s="618">
        <f t="shared" si="79"/>
        <v>0</v>
      </c>
      <c r="BH40" s="618">
        <f t="shared" si="79"/>
        <v>0</v>
      </c>
      <c r="BI40" s="618">
        <f t="shared" si="79"/>
        <v>0</v>
      </c>
      <c r="BJ40" s="618">
        <f t="shared" si="79"/>
        <v>0</v>
      </c>
      <c r="BK40" s="618">
        <f t="shared" si="79"/>
        <v>0</v>
      </c>
      <c r="BL40" s="618">
        <f t="shared" si="79"/>
        <v>0</v>
      </c>
      <c r="BM40" s="618">
        <f t="shared" si="79"/>
        <v>0</v>
      </c>
      <c r="BN40" s="618">
        <f t="shared" si="79"/>
        <v>0</v>
      </c>
      <c r="BO40" s="618">
        <f t="shared" si="79"/>
        <v>0</v>
      </c>
      <c r="BP40" s="618">
        <f t="shared" si="79"/>
        <v>0</v>
      </c>
      <c r="BQ40" s="618">
        <f t="shared" si="79"/>
        <v>0</v>
      </c>
      <c r="BR40" s="618">
        <f t="shared" si="79"/>
        <v>0</v>
      </c>
      <c r="BS40" s="618">
        <f t="shared" si="79"/>
        <v>0</v>
      </c>
      <c r="BT40" s="618">
        <f t="shared" si="79"/>
        <v>0</v>
      </c>
      <c r="BU40" s="618">
        <f t="shared" si="79"/>
        <v>0</v>
      </c>
      <c r="BV40" s="618">
        <f t="shared" si="79"/>
        <v>0</v>
      </c>
      <c r="BW40" s="618">
        <f t="shared" si="79"/>
        <v>0</v>
      </c>
      <c r="BX40" s="618">
        <f t="shared" si="79"/>
        <v>0</v>
      </c>
      <c r="BY40" s="618">
        <f t="shared" si="79"/>
        <v>0</v>
      </c>
      <c r="BZ40" s="618">
        <f t="shared" si="79"/>
        <v>0</v>
      </c>
      <c r="CA40" s="618">
        <f t="shared" si="79"/>
        <v>0</v>
      </c>
      <c r="CB40" s="618">
        <f t="shared" si="79"/>
        <v>0</v>
      </c>
      <c r="CC40" s="618">
        <f t="shared" si="79"/>
        <v>0</v>
      </c>
      <c r="CD40" s="618">
        <f t="shared" si="79"/>
        <v>0</v>
      </c>
      <c r="CE40" s="618">
        <f t="shared" si="79"/>
        <v>0</v>
      </c>
      <c r="CF40" s="618">
        <f t="shared" si="79"/>
        <v>0</v>
      </c>
      <c r="CG40" s="618">
        <f t="shared" si="79"/>
        <v>0</v>
      </c>
      <c r="CH40" s="618">
        <f t="shared" si="79"/>
        <v>0</v>
      </c>
      <c r="CI40" s="618">
        <f t="shared" si="79"/>
        <v>0</v>
      </c>
      <c r="CJ40" s="618">
        <f t="shared" ref="CJ40:DO40" si="80">SUMIF($C:$C,"61.8x",CJ:CJ)</f>
        <v>0</v>
      </c>
      <c r="CK40" s="618">
        <f t="shared" si="80"/>
        <v>0</v>
      </c>
      <c r="CL40" s="618">
        <f t="shared" si="80"/>
        <v>0</v>
      </c>
      <c r="CM40" s="618">
        <f t="shared" si="80"/>
        <v>0</v>
      </c>
      <c r="CN40" s="618">
        <f t="shared" si="80"/>
        <v>0</v>
      </c>
      <c r="CO40" s="618">
        <f t="shared" si="80"/>
        <v>0</v>
      </c>
      <c r="CP40" s="618">
        <f t="shared" si="80"/>
        <v>0</v>
      </c>
      <c r="CQ40" s="618">
        <f t="shared" si="80"/>
        <v>0</v>
      </c>
      <c r="CR40" s="618">
        <f t="shared" si="80"/>
        <v>0</v>
      </c>
      <c r="CS40" s="618">
        <f t="shared" si="80"/>
        <v>0</v>
      </c>
      <c r="CT40" s="618">
        <f t="shared" si="80"/>
        <v>0</v>
      </c>
      <c r="CU40" s="618">
        <f t="shared" si="80"/>
        <v>0</v>
      </c>
      <c r="CV40" s="618">
        <f t="shared" si="80"/>
        <v>0</v>
      </c>
      <c r="CW40" s="618">
        <f t="shared" si="80"/>
        <v>0</v>
      </c>
      <c r="CX40" s="618">
        <f t="shared" si="80"/>
        <v>0</v>
      </c>
      <c r="CY40" s="633">
        <f t="shared" si="80"/>
        <v>0</v>
      </c>
      <c r="CZ40" s="634">
        <f t="shared" si="80"/>
        <v>0</v>
      </c>
      <c r="DA40" s="634">
        <f t="shared" si="80"/>
        <v>0</v>
      </c>
      <c r="DB40" s="634">
        <f t="shared" si="80"/>
        <v>0</v>
      </c>
      <c r="DC40" s="634">
        <f t="shared" si="80"/>
        <v>0</v>
      </c>
      <c r="DD40" s="634">
        <f t="shared" si="80"/>
        <v>0</v>
      </c>
      <c r="DE40" s="634">
        <f t="shared" si="80"/>
        <v>0</v>
      </c>
      <c r="DF40" s="634">
        <f t="shared" si="80"/>
        <v>0</v>
      </c>
      <c r="DG40" s="634">
        <f t="shared" si="80"/>
        <v>0</v>
      </c>
      <c r="DH40" s="634">
        <f t="shared" si="80"/>
        <v>0</v>
      </c>
      <c r="DI40" s="634">
        <f t="shared" si="80"/>
        <v>0</v>
      </c>
      <c r="DJ40" s="634">
        <f t="shared" si="80"/>
        <v>0</v>
      </c>
      <c r="DK40" s="634">
        <f t="shared" si="80"/>
        <v>0</v>
      </c>
      <c r="DL40" s="634">
        <f t="shared" si="80"/>
        <v>0</v>
      </c>
      <c r="DM40" s="634">
        <f t="shared" si="80"/>
        <v>0</v>
      </c>
      <c r="DN40" s="634">
        <f t="shared" si="80"/>
        <v>0</v>
      </c>
      <c r="DO40" s="634">
        <f t="shared" si="80"/>
        <v>0</v>
      </c>
      <c r="DP40" s="634">
        <f t="shared" ref="DP40:DW40" si="81">SUMIF($C:$C,"61.8x",DP:DP)</f>
        <v>0</v>
      </c>
      <c r="DQ40" s="634">
        <f t="shared" si="81"/>
        <v>0</v>
      </c>
      <c r="DR40" s="634">
        <f t="shared" si="81"/>
        <v>0</v>
      </c>
      <c r="DS40" s="634">
        <f t="shared" si="81"/>
        <v>0</v>
      </c>
      <c r="DT40" s="634">
        <f t="shared" si="81"/>
        <v>0</v>
      </c>
      <c r="DU40" s="634">
        <f t="shared" si="81"/>
        <v>0</v>
      </c>
      <c r="DV40" s="634">
        <f t="shared" si="81"/>
        <v>0</v>
      </c>
      <c r="DW40" s="692">
        <f t="shared" si="81"/>
        <v>0</v>
      </c>
      <c r="DX40" s="624"/>
    </row>
    <row r="41" spans="2:128" x14ac:dyDescent="0.2">
      <c r="B41" s="700" t="s">
        <v>530</v>
      </c>
      <c r="C41" s="621" t="s">
        <v>531</v>
      </c>
      <c r="D41" s="620"/>
      <c r="E41" s="620"/>
      <c r="F41" s="620"/>
      <c r="G41" s="620"/>
      <c r="H41" s="620"/>
      <c r="I41" s="620"/>
      <c r="J41" s="620"/>
      <c r="K41" s="620"/>
      <c r="L41" s="620"/>
      <c r="M41" s="620"/>
      <c r="N41" s="620"/>
      <c r="O41" s="620"/>
      <c r="P41" s="620"/>
      <c r="Q41" s="620"/>
      <c r="R41" s="622"/>
      <c r="S41" s="691"/>
      <c r="T41" s="622"/>
      <c r="U41" s="691"/>
      <c r="V41" s="620"/>
      <c r="W41" s="620"/>
      <c r="X41" s="618">
        <f t="shared" ref="X41:BC41" si="82">SUMIF($C:$C,"61.9x",X:X)</f>
        <v>0</v>
      </c>
      <c r="Y41" s="618">
        <f t="shared" si="82"/>
        <v>0</v>
      </c>
      <c r="Z41" s="618">
        <f t="shared" si="82"/>
        <v>0</v>
      </c>
      <c r="AA41" s="618">
        <f t="shared" si="82"/>
        <v>0</v>
      </c>
      <c r="AB41" s="618">
        <f t="shared" si="82"/>
        <v>0</v>
      </c>
      <c r="AC41" s="618">
        <f t="shared" si="82"/>
        <v>0</v>
      </c>
      <c r="AD41" s="618">
        <f t="shared" si="82"/>
        <v>0</v>
      </c>
      <c r="AE41" s="618">
        <f t="shared" si="82"/>
        <v>0</v>
      </c>
      <c r="AF41" s="618">
        <f t="shared" si="82"/>
        <v>0</v>
      </c>
      <c r="AG41" s="618">
        <f t="shared" si="82"/>
        <v>0</v>
      </c>
      <c r="AH41" s="618">
        <f t="shared" si="82"/>
        <v>0</v>
      </c>
      <c r="AI41" s="618">
        <f t="shared" si="82"/>
        <v>0</v>
      </c>
      <c r="AJ41" s="618">
        <f t="shared" si="82"/>
        <v>0</v>
      </c>
      <c r="AK41" s="618">
        <f t="shared" si="82"/>
        <v>0</v>
      </c>
      <c r="AL41" s="618">
        <f t="shared" si="82"/>
        <v>0</v>
      </c>
      <c r="AM41" s="618">
        <f t="shared" si="82"/>
        <v>0</v>
      </c>
      <c r="AN41" s="618">
        <f t="shared" si="82"/>
        <v>0</v>
      </c>
      <c r="AO41" s="618">
        <f t="shared" si="82"/>
        <v>0</v>
      </c>
      <c r="AP41" s="618">
        <f t="shared" si="82"/>
        <v>0</v>
      </c>
      <c r="AQ41" s="618">
        <f t="shared" si="82"/>
        <v>0</v>
      </c>
      <c r="AR41" s="618">
        <f t="shared" si="82"/>
        <v>0</v>
      </c>
      <c r="AS41" s="618">
        <f t="shared" si="82"/>
        <v>0</v>
      </c>
      <c r="AT41" s="618">
        <f t="shared" si="82"/>
        <v>0</v>
      </c>
      <c r="AU41" s="618">
        <f t="shared" si="82"/>
        <v>0</v>
      </c>
      <c r="AV41" s="618">
        <f t="shared" si="82"/>
        <v>0</v>
      </c>
      <c r="AW41" s="618">
        <f t="shared" si="82"/>
        <v>0</v>
      </c>
      <c r="AX41" s="618">
        <f t="shared" si="82"/>
        <v>0</v>
      </c>
      <c r="AY41" s="618">
        <f t="shared" si="82"/>
        <v>0</v>
      </c>
      <c r="AZ41" s="618">
        <f t="shared" si="82"/>
        <v>0</v>
      </c>
      <c r="BA41" s="618">
        <f t="shared" si="82"/>
        <v>0</v>
      </c>
      <c r="BB41" s="618">
        <f t="shared" si="82"/>
        <v>0</v>
      </c>
      <c r="BC41" s="618">
        <f t="shared" si="82"/>
        <v>0</v>
      </c>
      <c r="BD41" s="618">
        <f t="shared" ref="BD41:CI41" si="83">SUMIF($C:$C,"61.9x",BD:BD)</f>
        <v>0</v>
      </c>
      <c r="BE41" s="618">
        <f t="shared" si="83"/>
        <v>0</v>
      </c>
      <c r="BF41" s="618">
        <f t="shared" si="83"/>
        <v>0</v>
      </c>
      <c r="BG41" s="618">
        <f t="shared" si="83"/>
        <v>0</v>
      </c>
      <c r="BH41" s="618">
        <f t="shared" si="83"/>
        <v>0</v>
      </c>
      <c r="BI41" s="618">
        <f t="shared" si="83"/>
        <v>0</v>
      </c>
      <c r="BJ41" s="618">
        <f t="shared" si="83"/>
        <v>0</v>
      </c>
      <c r="BK41" s="618">
        <f t="shared" si="83"/>
        <v>0</v>
      </c>
      <c r="BL41" s="618">
        <f t="shared" si="83"/>
        <v>0</v>
      </c>
      <c r="BM41" s="618">
        <f t="shared" si="83"/>
        <v>0</v>
      </c>
      <c r="BN41" s="618">
        <f t="shared" si="83"/>
        <v>0</v>
      </c>
      <c r="BO41" s="618">
        <f t="shared" si="83"/>
        <v>0</v>
      </c>
      <c r="BP41" s="618">
        <f t="shared" si="83"/>
        <v>0</v>
      </c>
      <c r="BQ41" s="618">
        <f t="shared" si="83"/>
        <v>0</v>
      </c>
      <c r="BR41" s="618">
        <f t="shared" si="83"/>
        <v>0</v>
      </c>
      <c r="BS41" s="618">
        <f t="shared" si="83"/>
        <v>0</v>
      </c>
      <c r="BT41" s="618">
        <f t="shared" si="83"/>
        <v>0</v>
      </c>
      <c r="BU41" s="618">
        <f t="shared" si="83"/>
        <v>0</v>
      </c>
      <c r="BV41" s="618">
        <f t="shared" si="83"/>
        <v>0</v>
      </c>
      <c r="BW41" s="618">
        <f t="shared" si="83"/>
        <v>0</v>
      </c>
      <c r="BX41" s="618">
        <f t="shared" si="83"/>
        <v>0</v>
      </c>
      <c r="BY41" s="618">
        <f t="shared" si="83"/>
        <v>0</v>
      </c>
      <c r="BZ41" s="618">
        <f t="shared" si="83"/>
        <v>0</v>
      </c>
      <c r="CA41" s="618">
        <f t="shared" si="83"/>
        <v>0</v>
      </c>
      <c r="CB41" s="618">
        <f t="shared" si="83"/>
        <v>0</v>
      </c>
      <c r="CC41" s="618">
        <f t="shared" si="83"/>
        <v>0</v>
      </c>
      <c r="CD41" s="618">
        <f t="shared" si="83"/>
        <v>0</v>
      </c>
      <c r="CE41" s="618">
        <f t="shared" si="83"/>
        <v>0</v>
      </c>
      <c r="CF41" s="618">
        <f t="shared" si="83"/>
        <v>0</v>
      </c>
      <c r="CG41" s="618">
        <f t="shared" si="83"/>
        <v>0</v>
      </c>
      <c r="CH41" s="618">
        <f t="shared" si="83"/>
        <v>0</v>
      </c>
      <c r="CI41" s="618">
        <f t="shared" si="83"/>
        <v>0</v>
      </c>
      <c r="CJ41" s="618">
        <f t="shared" ref="CJ41:DO41" si="84">SUMIF($C:$C,"61.9x",CJ:CJ)</f>
        <v>0</v>
      </c>
      <c r="CK41" s="618">
        <f t="shared" si="84"/>
        <v>0</v>
      </c>
      <c r="CL41" s="618">
        <f t="shared" si="84"/>
        <v>0</v>
      </c>
      <c r="CM41" s="618">
        <f t="shared" si="84"/>
        <v>0</v>
      </c>
      <c r="CN41" s="618">
        <f t="shared" si="84"/>
        <v>0</v>
      </c>
      <c r="CO41" s="618">
        <f t="shared" si="84"/>
        <v>0</v>
      </c>
      <c r="CP41" s="618">
        <f t="shared" si="84"/>
        <v>0</v>
      </c>
      <c r="CQ41" s="618">
        <f t="shared" si="84"/>
        <v>0</v>
      </c>
      <c r="CR41" s="618">
        <f t="shared" si="84"/>
        <v>0</v>
      </c>
      <c r="CS41" s="618">
        <f t="shared" si="84"/>
        <v>0</v>
      </c>
      <c r="CT41" s="618">
        <f t="shared" si="84"/>
        <v>0</v>
      </c>
      <c r="CU41" s="618">
        <f t="shared" si="84"/>
        <v>0</v>
      </c>
      <c r="CV41" s="618">
        <f t="shared" si="84"/>
        <v>0</v>
      </c>
      <c r="CW41" s="618">
        <f t="shared" si="84"/>
        <v>0</v>
      </c>
      <c r="CX41" s="618">
        <f t="shared" si="84"/>
        <v>0</v>
      </c>
      <c r="CY41" s="633">
        <f t="shared" si="84"/>
        <v>0</v>
      </c>
      <c r="CZ41" s="634">
        <f t="shared" si="84"/>
        <v>0</v>
      </c>
      <c r="DA41" s="634">
        <f t="shared" si="84"/>
        <v>0</v>
      </c>
      <c r="DB41" s="634">
        <f t="shared" si="84"/>
        <v>0</v>
      </c>
      <c r="DC41" s="634">
        <f t="shared" si="84"/>
        <v>0</v>
      </c>
      <c r="DD41" s="634">
        <f t="shared" si="84"/>
        <v>0</v>
      </c>
      <c r="DE41" s="634">
        <f t="shared" si="84"/>
        <v>0</v>
      </c>
      <c r="DF41" s="634">
        <f t="shared" si="84"/>
        <v>0</v>
      </c>
      <c r="DG41" s="634">
        <f t="shared" si="84"/>
        <v>0</v>
      </c>
      <c r="DH41" s="634">
        <f t="shared" si="84"/>
        <v>0</v>
      </c>
      <c r="DI41" s="634">
        <f t="shared" si="84"/>
        <v>0</v>
      </c>
      <c r="DJ41" s="634">
        <f t="shared" si="84"/>
        <v>0</v>
      </c>
      <c r="DK41" s="634">
        <f t="shared" si="84"/>
        <v>0</v>
      </c>
      <c r="DL41" s="634">
        <f t="shared" si="84"/>
        <v>0</v>
      </c>
      <c r="DM41" s="634">
        <f t="shared" si="84"/>
        <v>0</v>
      </c>
      <c r="DN41" s="634">
        <f t="shared" si="84"/>
        <v>0</v>
      </c>
      <c r="DO41" s="634">
        <f t="shared" si="84"/>
        <v>0</v>
      </c>
      <c r="DP41" s="634">
        <f t="shared" ref="DP41:DW41" si="85">SUMIF($C:$C,"61.9x",DP:DP)</f>
        <v>0</v>
      </c>
      <c r="DQ41" s="634">
        <f t="shared" si="85"/>
        <v>0</v>
      </c>
      <c r="DR41" s="634">
        <f t="shared" si="85"/>
        <v>0</v>
      </c>
      <c r="DS41" s="634">
        <f t="shared" si="85"/>
        <v>0</v>
      </c>
      <c r="DT41" s="634">
        <f t="shared" si="85"/>
        <v>0</v>
      </c>
      <c r="DU41" s="634">
        <f t="shared" si="85"/>
        <v>0</v>
      </c>
      <c r="DV41" s="634">
        <f t="shared" si="85"/>
        <v>0</v>
      </c>
      <c r="DW41" s="692">
        <f t="shared" si="85"/>
        <v>0</v>
      </c>
      <c r="DX41" s="624"/>
    </row>
    <row r="42" spans="2:128" ht="15.75" thickBot="1" x14ac:dyDescent="0.25">
      <c r="B42" s="702" t="s">
        <v>532</v>
      </c>
      <c r="C42" s="703" t="s">
        <v>533</v>
      </c>
      <c r="D42" s="704"/>
      <c r="E42" s="704"/>
      <c r="F42" s="704"/>
      <c r="G42" s="704"/>
      <c r="H42" s="704"/>
      <c r="I42" s="704"/>
      <c r="J42" s="704"/>
      <c r="K42" s="704"/>
      <c r="L42" s="704"/>
      <c r="M42" s="704"/>
      <c r="N42" s="704"/>
      <c r="O42" s="704"/>
      <c r="P42" s="704"/>
      <c r="Q42" s="704"/>
      <c r="R42" s="705"/>
      <c r="S42" s="706"/>
      <c r="T42" s="705"/>
      <c r="U42" s="706"/>
      <c r="V42" s="704"/>
      <c r="W42" s="704"/>
      <c r="X42" s="707">
        <f t="shared" ref="X42:BC42" si="86">SUMIF($C:$C,"61.10x",X:X)</f>
        <v>0</v>
      </c>
      <c r="Y42" s="707">
        <f t="shared" si="86"/>
        <v>0</v>
      </c>
      <c r="Z42" s="707">
        <f t="shared" si="86"/>
        <v>0</v>
      </c>
      <c r="AA42" s="707">
        <f t="shared" si="86"/>
        <v>0</v>
      </c>
      <c r="AB42" s="707">
        <f t="shared" si="86"/>
        <v>0</v>
      </c>
      <c r="AC42" s="707">
        <f t="shared" si="86"/>
        <v>0</v>
      </c>
      <c r="AD42" s="707">
        <f t="shared" si="86"/>
        <v>0</v>
      </c>
      <c r="AE42" s="707">
        <f t="shared" si="86"/>
        <v>0</v>
      </c>
      <c r="AF42" s="707">
        <f t="shared" si="86"/>
        <v>0</v>
      </c>
      <c r="AG42" s="707">
        <f t="shared" si="86"/>
        <v>0</v>
      </c>
      <c r="AH42" s="707">
        <f t="shared" si="86"/>
        <v>0</v>
      </c>
      <c r="AI42" s="707">
        <f t="shared" si="86"/>
        <v>0</v>
      </c>
      <c r="AJ42" s="707">
        <f t="shared" si="86"/>
        <v>0</v>
      </c>
      <c r="AK42" s="707">
        <f t="shared" si="86"/>
        <v>0</v>
      </c>
      <c r="AL42" s="707">
        <f t="shared" si="86"/>
        <v>0</v>
      </c>
      <c r="AM42" s="707">
        <f t="shared" si="86"/>
        <v>0</v>
      </c>
      <c r="AN42" s="707">
        <f t="shared" si="86"/>
        <v>0</v>
      </c>
      <c r="AO42" s="707">
        <f t="shared" si="86"/>
        <v>0</v>
      </c>
      <c r="AP42" s="707">
        <f t="shared" si="86"/>
        <v>0</v>
      </c>
      <c r="AQ42" s="707">
        <f t="shared" si="86"/>
        <v>0</v>
      </c>
      <c r="AR42" s="707">
        <f t="shared" si="86"/>
        <v>0</v>
      </c>
      <c r="AS42" s="707">
        <f t="shared" si="86"/>
        <v>0</v>
      </c>
      <c r="AT42" s="707">
        <f t="shared" si="86"/>
        <v>0</v>
      </c>
      <c r="AU42" s="707">
        <f t="shared" si="86"/>
        <v>0</v>
      </c>
      <c r="AV42" s="707">
        <f t="shared" si="86"/>
        <v>0</v>
      </c>
      <c r="AW42" s="707">
        <f t="shared" si="86"/>
        <v>0</v>
      </c>
      <c r="AX42" s="707">
        <f t="shared" si="86"/>
        <v>0</v>
      </c>
      <c r="AY42" s="707">
        <f t="shared" si="86"/>
        <v>0</v>
      </c>
      <c r="AZ42" s="707">
        <f t="shared" si="86"/>
        <v>0</v>
      </c>
      <c r="BA42" s="707">
        <f t="shared" si="86"/>
        <v>0</v>
      </c>
      <c r="BB42" s="707">
        <f t="shared" si="86"/>
        <v>0</v>
      </c>
      <c r="BC42" s="707">
        <f t="shared" si="86"/>
        <v>0</v>
      </c>
      <c r="BD42" s="707">
        <f t="shared" ref="BD42:CI42" si="87">SUMIF($C:$C,"61.10x",BD:BD)</f>
        <v>0</v>
      </c>
      <c r="BE42" s="707">
        <f t="shared" si="87"/>
        <v>0</v>
      </c>
      <c r="BF42" s="707">
        <f t="shared" si="87"/>
        <v>0</v>
      </c>
      <c r="BG42" s="707">
        <f t="shared" si="87"/>
        <v>0</v>
      </c>
      <c r="BH42" s="707">
        <f t="shared" si="87"/>
        <v>0</v>
      </c>
      <c r="BI42" s="707">
        <f t="shared" si="87"/>
        <v>0</v>
      </c>
      <c r="BJ42" s="707">
        <f t="shared" si="87"/>
        <v>0</v>
      </c>
      <c r="BK42" s="707">
        <f t="shared" si="87"/>
        <v>0</v>
      </c>
      <c r="BL42" s="707">
        <f t="shared" si="87"/>
        <v>0</v>
      </c>
      <c r="BM42" s="707">
        <f t="shared" si="87"/>
        <v>0</v>
      </c>
      <c r="BN42" s="707">
        <f t="shared" si="87"/>
        <v>0</v>
      </c>
      <c r="BO42" s="707">
        <f t="shared" si="87"/>
        <v>0</v>
      </c>
      <c r="BP42" s="707">
        <f t="shared" si="87"/>
        <v>0</v>
      </c>
      <c r="BQ42" s="707">
        <f t="shared" si="87"/>
        <v>0</v>
      </c>
      <c r="BR42" s="707">
        <f t="shared" si="87"/>
        <v>0</v>
      </c>
      <c r="BS42" s="707">
        <f t="shared" si="87"/>
        <v>0</v>
      </c>
      <c r="BT42" s="707">
        <f t="shared" si="87"/>
        <v>0</v>
      </c>
      <c r="BU42" s="707">
        <f t="shared" si="87"/>
        <v>0</v>
      </c>
      <c r="BV42" s="707">
        <f t="shared" si="87"/>
        <v>0</v>
      </c>
      <c r="BW42" s="707">
        <f t="shared" si="87"/>
        <v>0</v>
      </c>
      <c r="BX42" s="707">
        <f t="shared" si="87"/>
        <v>0</v>
      </c>
      <c r="BY42" s="707">
        <f t="shared" si="87"/>
        <v>0</v>
      </c>
      <c r="BZ42" s="707">
        <f t="shared" si="87"/>
        <v>0</v>
      </c>
      <c r="CA42" s="707">
        <f t="shared" si="87"/>
        <v>0</v>
      </c>
      <c r="CB42" s="707">
        <f t="shared" si="87"/>
        <v>0</v>
      </c>
      <c r="CC42" s="707">
        <f t="shared" si="87"/>
        <v>0</v>
      </c>
      <c r="CD42" s="707">
        <f t="shared" si="87"/>
        <v>0</v>
      </c>
      <c r="CE42" s="707">
        <f t="shared" si="87"/>
        <v>0</v>
      </c>
      <c r="CF42" s="707">
        <f t="shared" si="87"/>
        <v>0</v>
      </c>
      <c r="CG42" s="707">
        <f t="shared" si="87"/>
        <v>0</v>
      </c>
      <c r="CH42" s="707">
        <f t="shared" si="87"/>
        <v>0</v>
      </c>
      <c r="CI42" s="707">
        <f t="shared" si="87"/>
        <v>0</v>
      </c>
      <c r="CJ42" s="707">
        <f t="shared" ref="CJ42:DO42" si="88">SUMIF($C:$C,"61.10x",CJ:CJ)</f>
        <v>0</v>
      </c>
      <c r="CK42" s="707">
        <f t="shared" si="88"/>
        <v>0</v>
      </c>
      <c r="CL42" s="707">
        <f t="shared" si="88"/>
        <v>0</v>
      </c>
      <c r="CM42" s="707">
        <f t="shared" si="88"/>
        <v>0</v>
      </c>
      <c r="CN42" s="707">
        <f t="shared" si="88"/>
        <v>0</v>
      </c>
      <c r="CO42" s="707">
        <f t="shared" si="88"/>
        <v>0</v>
      </c>
      <c r="CP42" s="707">
        <f t="shared" si="88"/>
        <v>0</v>
      </c>
      <c r="CQ42" s="707">
        <f t="shared" si="88"/>
        <v>0</v>
      </c>
      <c r="CR42" s="707">
        <f t="shared" si="88"/>
        <v>0</v>
      </c>
      <c r="CS42" s="707">
        <f t="shared" si="88"/>
        <v>0</v>
      </c>
      <c r="CT42" s="707">
        <f t="shared" si="88"/>
        <v>0</v>
      </c>
      <c r="CU42" s="707">
        <f t="shared" si="88"/>
        <v>0</v>
      </c>
      <c r="CV42" s="707">
        <f t="shared" si="88"/>
        <v>0</v>
      </c>
      <c r="CW42" s="707">
        <f t="shared" si="88"/>
        <v>0</v>
      </c>
      <c r="CX42" s="707">
        <f t="shared" si="88"/>
        <v>0</v>
      </c>
      <c r="CY42" s="708">
        <f t="shared" si="88"/>
        <v>0</v>
      </c>
      <c r="CZ42" s="709">
        <f t="shared" si="88"/>
        <v>0</v>
      </c>
      <c r="DA42" s="709">
        <f t="shared" si="88"/>
        <v>0</v>
      </c>
      <c r="DB42" s="709">
        <f t="shared" si="88"/>
        <v>0</v>
      </c>
      <c r="DC42" s="709">
        <f t="shared" si="88"/>
        <v>0</v>
      </c>
      <c r="DD42" s="709">
        <f t="shared" si="88"/>
        <v>0</v>
      </c>
      <c r="DE42" s="709">
        <f t="shared" si="88"/>
        <v>0</v>
      </c>
      <c r="DF42" s="709">
        <f t="shared" si="88"/>
        <v>0</v>
      </c>
      <c r="DG42" s="709">
        <f t="shared" si="88"/>
        <v>0</v>
      </c>
      <c r="DH42" s="709">
        <f t="shared" si="88"/>
        <v>0</v>
      </c>
      <c r="DI42" s="709">
        <f t="shared" si="88"/>
        <v>0</v>
      </c>
      <c r="DJ42" s="709">
        <f t="shared" si="88"/>
        <v>0</v>
      </c>
      <c r="DK42" s="709">
        <f t="shared" si="88"/>
        <v>0</v>
      </c>
      <c r="DL42" s="709">
        <f t="shared" si="88"/>
        <v>0</v>
      </c>
      <c r="DM42" s="709">
        <f t="shared" si="88"/>
        <v>0</v>
      </c>
      <c r="DN42" s="709">
        <f t="shared" si="88"/>
        <v>0</v>
      </c>
      <c r="DO42" s="709">
        <f t="shared" si="88"/>
        <v>0</v>
      </c>
      <c r="DP42" s="709">
        <f t="shared" ref="DP42:DW42" si="89">SUMIF($C:$C,"61.10x",DP:DP)</f>
        <v>0</v>
      </c>
      <c r="DQ42" s="709">
        <f t="shared" si="89"/>
        <v>0</v>
      </c>
      <c r="DR42" s="709">
        <f t="shared" si="89"/>
        <v>0</v>
      </c>
      <c r="DS42" s="709">
        <f t="shared" si="89"/>
        <v>0</v>
      </c>
      <c r="DT42" s="709">
        <f t="shared" si="89"/>
        <v>0</v>
      </c>
      <c r="DU42" s="709">
        <f t="shared" si="89"/>
        <v>0</v>
      </c>
      <c r="DV42" s="709">
        <f t="shared" si="89"/>
        <v>0</v>
      </c>
      <c r="DW42" s="710">
        <f t="shared" si="89"/>
        <v>0</v>
      </c>
      <c r="DX42" s="624"/>
    </row>
    <row r="43" spans="2:128" x14ac:dyDescent="0.2">
      <c r="B43" s="711"/>
      <c r="C43" s="584"/>
      <c r="D43" s="584"/>
      <c r="E43" s="584"/>
      <c r="F43" s="584"/>
      <c r="G43" s="584"/>
      <c r="H43" s="584"/>
      <c r="I43" s="584"/>
      <c r="J43" s="584"/>
      <c r="K43" s="584"/>
      <c r="L43" s="584"/>
      <c r="M43" s="584"/>
      <c r="N43" s="584"/>
      <c r="O43" s="584"/>
      <c r="P43" s="584"/>
      <c r="Q43" s="584"/>
      <c r="R43" s="584"/>
      <c r="S43" s="584"/>
      <c r="T43" s="584"/>
      <c r="U43" s="584"/>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3"/>
      <c r="AX43" s="583"/>
      <c r="AY43" s="583"/>
      <c r="AZ43" s="583"/>
      <c r="BA43" s="583"/>
      <c r="BB43" s="583"/>
      <c r="BC43" s="583"/>
      <c r="BD43" s="583"/>
      <c r="BE43" s="583"/>
      <c r="BF43" s="583"/>
      <c r="BG43" s="583"/>
      <c r="BH43" s="583"/>
      <c r="BI43" s="583"/>
      <c r="BJ43" s="583"/>
      <c r="BK43" s="583"/>
      <c r="BL43" s="583"/>
      <c r="BM43" s="583"/>
      <c r="BN43" s="583"/>
      <c r="BO43" s="583"/>
      <c r="BP43" s="583"/>
      <c r="BQ43" s="583"/>
      <c r="BR43" s="583"/>
      <c r="BS43" s="583"/>
      <c r="BT43" s="583"/>
      <c r="BU43" s="583"/>
      <c r="BV43" s="583"/>
      <c r="BW43" s="583"/>
      <c r="BX43" s="583"/>
      <c r="BY43" s="583"/>
      <c r="BZ43" s="583"/>
      <c r="CA43" s="583"/>
      <c r="CB43" s="583"/>
      <c r="CC43" s="583"/>
      <c r="CD43" s="584"/>
      <c r="CE43" s="584"/>
      <c r="CF43" s="584"/>
      <c r="CG43" s="584"/>
      <c r="CH43" s="584"/>
      <c r="CI43" s="584"/>
      <c r="CJ43" s="584"/>
      <c r="CK43" s="584"/>
      <c r="CL43" s="584"/>
      <c r="CM43" s="584"/>
      <c r="CN43" s="584"/>
      <c r="CO43" s="584"/>
      <c r="CP43" s="584"/>
      <c r="CQ43" s="584"/>
      <c r="CR43" s="584"/>
      <c r="CS43" s="584"/>
      <c r="CT43" s="584"/>
      <c r="CU43" s="584"/>
      <c r="CV43" s="584"/>
      <c r="CW43" s="584"/>
      <c r="CX43" s="584"/>
      <c r="CY43" s="584"/>
      <c r="CZ43" s="584"/>
      <c r="DA43" s="584"/>
      <c r="DB43" s="584"/>
      <c r="DC43" s="584"/>
      <c r="DD43" s="584"/>
      <c r="DE43" s="584"/>
      <c r="DF43" s="584"/>
      <c r="DG43" s="584"/>
      <c r="DH43" s="584"/>
      <c r="DI43" s="584"/>
      <c r="DJ43" s="584"/>
      <c r="DK43" s="584"/>
      <c r="DL43" s="584"/>
      <c r="DM43" s="584"/>
      <c r="DN43" s="584"/>
      <c r="DO43" s="584"/>
      <c r="DP43" s="584"/>
      <c r="DQ43" s="584"/>
      <c r="DR43" s="584"/>
      <c r="DS43" s="584"/>
      <c r="DT43" s="584"/>
      <c r="DU43" s="584"/>
      <c r="DV43" s="584"/>
      <c r="DW43" s="584"/>
      <c r="DX43" s="584"/>
    </row>
    <row r="44" spans="2:128" x14ac:dyDescent="0.2">
      <c r="B44" s="711"/>
      <c r="C44" s="584"/>
      <c r="D44" s="584"/>
      <c r="E44" s="584"/>
      <c r="F44" s="661"/>
      <c r="G44" s="584"/>
      <c r="H44" s="584"/>
      <c r="I44" s="584"/>
      <c r="J44" s="584"/>
      <c r="K44" s="584"/>
      <c r="L44" s="584"/>
      <c r="M44" s="584"/>
      <c r="N44" s="584"/>
      <c r="O44" s="584"/>
      <c r="P44" s="584" t="s">
        <v>534</v>
      </c>
      <c r="Q44" s="584"/>
      <c r="R44" s="584"/>
      <c r="S44" s="584"/>
      <c r="T44" s="584"/>
      <c r="U44" s="584"/>
      <c r="V44" s="583"/>
      <c r="W44" s="583"/>
      <c r="X44" s="583"/>
      <c r="Y44" s="583"/>
      <c r="Z44" s="583"/>
      <c r="AA44" s="583"/>
      <c r="AB44" s="583"/>
      <c r="AC44" s="583"/>
      <c r="AD44" s="583"/>
      <c r="AE44" s="583"/>
      <c r="AF44" s="583"/>
      <c r="AG44" s="583"/>
      <c r="AH44" s="583"/>
      <c r="AI44" s="583"/>
      <c r="AJ44" s="583"/>
      <c r="AK44" s="583"/>
      <c r="AL44" s="583"/>
      <c r="AM44" s="583"/>
      <c r="AN44" s="583"/>
      <c r="AO44" s="583"/>
      <c r="AP44" s="583"/>
      <c r="AQ44" s="583"/>
      <c r="AR44" s="583"/>
      <c r="AS44" s="583"/>
      <c r="AT44" s="583"/>
      <c r="AU44" s="583"/>
      <c r="AV44" s="583"/>
      <c r="AW44" s="583"/>
      <c r="AX44" s="583"/>
      <c r="AY44" s="583"/>
      <c r="AZ44" s="583"/>
      <c r="BA44" s="583"/>
      <c r="BB44" s="583"/>
      <c r="BC44" s="583"/>
      <c r="BD44" s="583"/>
      <c r="BE44" s="583"/>
      <c r="BF44" s="583"/>
      <c r="BG44" s="583"/>
      <c r="BH44" s="583"/>
      <c r="BI44" s="583"/>
      <c r="BJ44" s="583"/>
      <c r="BK44" s="583"/>
      <c r="BL44" s="583"/>
      <c r="BM44" s="583"/>
      <c r="BN44" s="583"/>
      <c r="BO44" s="583"/>
      <c r="BP44" s="583"/>
      <c r="BQ44" s="583"/>
      <c r="BR44" s="583"/>
      <c r="BS44" s="583"/>
      <c r="BT44" s="583"/>
      <c r="BU44" s="583"/>
      <c r="BV44" s="583"/>
      <c r="BW44" s="583"/>
      <c r="BX44" s="583"/>
      <c r="BY44" s="583"/>
      <c r="BZ44" s="583"/>
      <c r="CA44" s="583"/>
      <c r="CB44" s="583"/>
      <c r="CC44" s="583"/>
      <c r="CD44" s="584"/>
      <c r="CE44" s="584"/>
      <c r="CF44" s="584"/>
      <c r="CG44" s="584"/>
      <c r="CH44" s="584"/>
      <c r="CI44" s="584"/>
      <c r="CJ44" s="584"/>
      <c r="CK44" s="584"/>
      <c r="CL44" s="584"/>
      <c r="CM44" s="584"/>
      <c r="CN44" s="584"/>
      <c r="CO44" s="584"/>
      <c r="CP44" s="584"/>
      <c r="CQ44" s="584"/>
      <c r="CR44" s="584"/>
      <c r="CS44" s="584"/>
      <c r="CT44" s="584"/>
      <c r="CU44" s="584"/>
      <c r="CV44" s="584"/>
      <c r="CW44" s="584"/>
      <c r="CX44" s="584"/>
      <c r="CY44" s="584"/>
      <c r="CZ44" s="584"/>
      <c r="DA44" s="584"/>
      <c r="DB44" s="584"/>
      <c r="DC44" s="584"/>
      <c r="DD44" s="584"/>
      <c r="DE44" s="584"/>
      <c r="DF44" s="584"/>
      <c r="DG44" s="584"/>
      <c r="DH44" s="584"/>
      <c r="DI44" s="584"/>
      <c r="DJ44" s="584"/>
      <c r="DK44" s="584"/>
      <c r="DL44" s="584"/>
      <c r="DM44" s="584"/>
      <c r="DN44" s="584"/>
      <c r="DO44" s="584"/>
      <c r="DP44" s="584"/>
      <c r="DQ44" s="584"/>
      <c r="DR44" s="584"/>
      <c r="DS44" s="584"/>
      <c r="DT44" s="584"/>
      <c r="DU44" s="584"/>
      <c r="DV44" s="584"/>
      <c r="DW44" s="584"/>
      <c r="DX44" s="584"/>
    </row>
    <row r="45" spans="2:128" x14ac:dyDescent="0.2">
      <c r="B45" s="711"/>
      <c r="C45" s="584"/>
      <c r="D45" s="584"/>
      <c r="E45" s="584"/>
      <c r="F45" s="584"/>
      <c r="G45" s="584"/>
      <c r="H45" s="584"/>
      <c r="I45" s="584"/>
      <c r="J45" s="584"/>
      <c r="K45" s="584"/>
      <c r="L45" s="584"/>
      <c r="M45" s="584"/>
      <c r="N45" s="584"/>
      <c r="O45" s="584"/>
      <c r="P45" s="584"/>
      <c r="Q45" s="584"/>
      <c r="R45" s="584"/>
      <c r="S45" s="584"/>
      <c r="T45" s="584"/>
      <c r="U45" s="584"/>
      <c r="V45" s="583"/>
      <c r="W45" s="583"/>
      <c r="X45" s="583"/>
      <c r="Y45" s="583"/>
      <c r="Z45" s="583"/>
      <c r="AA45" s="583"/>
      <c r="AB45" s="583"/>
      <c r="AC45" s="583"/>
      <c r="AD45" s="583"/>
      <c r="AE45" s="583"/>
      <c r="AF45" s="583"/>
      <c r="AG45" s="583"/>
      <c r="AH45" s="583"/>
      <c r="AI45" s="583"/>
      <c r="AJ45" s="583"/>
      <c r="AK45" s="583"/>
      <c r="AL45" s="583"/>
      <c r="AM45" s="583"/>
      <c r="AN45" s="583"/>
      <c r="AO45" s="583"/>
      <c r="AP45" s="583"/>
      <c r="AQ45" s="583"/>
      <c r="AR45" s="583"/>
      <c r="AS45" s="583"/>
      <c r="AT45" s="583"/>
      <c r="AU45" s="583"/>
      <c r="AV45" s="583"/>
      <c r="AW45" s="583"/>
      <c r="AX45" s="583"/>
      <c r="AY45" s="583"/>
      <c r="AZ45" s="583"/>
      <c r="BA45" s="583"/>
      <c r="BB45" s="583"/>
      <c r="BC45" s="583"/>
      <c r="BD45" s="583"/>
      <c r="BE45" s="583"/>
      <c r="BF45" s="583"/>
      <c r="BG45" s="583"/>
      <c r="BH45" s="583"/>
      <c r="BI45" s="583"/>
      <c r="BJ45" s="583"/>
      <c r="BK45" s="583"/>
      <c r="BL45" s="583"/>
      <c r="BM45" s="583"/>
      <c r="BN45" s="583"/>
      <c r="BO45" s="583"/>
      <c r="BP45" s="583"/>
      <c r="BQ45" s="583"/>
      <c r="BR45" s="583"/>
      <c r="BS45" s="583"/>
      <c r="BT45" s="583"/>
      <c r="BU45" s="583"/>
      <c r="BV45" s="583"/>
      <c r="BW45" s="583"/>
      <c r="BX45" s="583"/>
      <c r="BY45" s="583"/>
      <c r="BZ45" s="583"/>
      <c r="CA45" s="583"/>
      <c r="CB45" s="583"/>
      <c r="CC45" s="583"/>
      <c r="CD45" s="584"/>
      <c r="CE45" s="584"/>
      <c r="CF45" s="584"/>
      <c r="CG45" s="584"/>
      <c r="CH45" s="584"/>
      <c r="CI45" s="584"/>
      <c r="CJ45" s="584"/>
      <c r="CK45" s="584"/>
      <c r="CL45" s="584"/>
      <c r="CM45" s="584"/>
      <c r="CN45" s="584"/>
      <c r="CO45" s="584"/>
      <c r="CP45" s="584"/>
      <c r="CQ45" s="584"/>
      <c r="CR45" s="584"/>
      <c r="CS45" s="584"/>
      <c r="CT45" s="584"/>
      <c r="CU45" s="584"/>
      <c r="CV45" s="584"/>
      <c r="CW45" s="584"/>
      <c r="CX45" s="584"/>
      <c r="CY45" s="584"/>
      <c r="CZ45" s="584"/>
      <c r="DA45" s="584"/>
      <c r="DB45" s="584"/>
      <c r="DC45" s="584"/>
      <c r="DD45" s="584"/>
      <c r="DE45" s="584"/>
      <c r="DF45" s="584"/>
      <c r="DG45" s="584"/>
      <c r="DH45" s="584"/>
      <c r="DI45" s="584"/>
      <c r="DJ45" s="584"/>
      <c r="DK45" s="584"/>
      <c r="DL45" s="584"/>
      <c r="DM45" s="584"/>
      <c r="DN45" s="584"/>
      <c r="DO45" s="584"/>
      <c r="DP45" s="584"/>
      <c r="DQ45" s="584"/>
      <c r="DR45" s="584"/>
      <c r="DS45" s="584"/>
      <c r="DT45" s="584"/>
      <c r="DU45" s="584"/>
      <c r="DV45" s="584"/>
      <c r="DW45" s="584"/>
      <c r="DX45" s="584"/>
    </row>
    <row r="46" spans="2:128" x14ac:dyDescent="0.2">
      <c r="B46" s="711"/>
      <c r="C46" s="584"/>
      <c r="D46" s="584"/>
      <c r="E46" s="584"/>
      <c r="F46" s="584"/>
      <c r="G46" s="584"/>
      <c r="H46" s="584"/>
      <c r="I46" s="584"/>
      <c r="J46" s="584"/>
      <c r="K46" s="584"/>
      <c r="L46" s="584"/>
      <c r="M46" s="584"/>
      <c r="N46" s="584"/>
      <c r="O46" s="584"/>
      <c r="P46" s="584"/>
      <c r="Q46" s="584"/>
      <c r="R46" s="584"/>
      <c r="S46" s="584"/>
      <c r="T46" s="584"/>
      <c r="U46" s="584"/>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3"/>
      <c r="AS46" s="583"/>
      <c r="AT46" s="583"/>
      <c r="AU46" s="583"/>
      <c r="AV46" s="583"/>
      <c r="AW46" s="583"/>
      <c r="AX46" s="583"/>
      <c r="AY46" s="583"/>
      <c r="AZ46" s="583"/>
      <c r="BA46" s="583"/>
      <c r="BB46" s="583"/>
      <c r="BC46" s="583"/>
      <c r="BD46" s="583"/>
      <c r="BE46" s="583"/>
      <c r="BF46" s="583"/>
      <c r="BG46" s="583"/>
      <c r="BH46" s="583"/>
      <c r="BI46" s="583"/>
      <c r="BJ46" s="583"/>
      <c r="BK46" s="583"/>
      <c r="BL46" s="583"/>
      <c r="BM46" s="583"/>
      <c r="BN46" s="583"/>
      <c r="BO46" s="583"/>
      <c r="BP46" s="583"/>
      <c r="BQ46" s="583"/>
      <c r="BR46" s="583"/>
      <c r="BS46" s="583"/>
      <c r="BT46" s="583"/>
      <c r="BU46" s="583"/>
      <c r="BV46" s="583"/>
      <c r="BW46" s="583"/>
      <c r="BX46" s="583"/>
      <c r="BY46" s="583"/>
      <c r="BZ46" s="583"/>
      <c r="CA46" s="583"/>
      <c r="CB46" s="583"/>
      <c r="CC46" s="583"/>
      <c r="CD46" s="584"/>
      <c r="CE46" s="584"/>
      <c r="CF46" s="584"/>
      <c r="CG46" s="584"/>
      <c r="CH46" s="584"/>
      <c r="CI46" s="584"/>
      <c r="CJ46" s="584"/>
      <c r="CK46" s="584"/>
      <c r="CL46" s="584"/>
      <c r="CM46" s="584"/>
      <c r="CN46" s="584"/>
      <c r="CO46" s="584"/>
      <c r="CP46" s="584"/>
      <c r="CQ46" s="584"/>
      <c r="CR46" s="584"/>
      <c r="CS46" s="584"/>
      <c r="CT46" s="584"/>
      <c r="CU46" s="584"/>
      <c r="CV46" s="584"/>
      <c r="CW46" s="584"/>
      <c r="CX46" s="584"/>
      <c r="CY46" s="584"/>
      <c r="CZ46" s="584"/>
      <c r="DA46" s="584"/>
      <c r="DB46" s="584"/>
      <c r="DC46" s="584"/>
      <c r="DD46" s="584"/>
      <c r="DE46" s="584"/>
      <c r="DF46" s="584"/>
      <c r="DG46" s="584"/>
      <c r="DH46" s="584"/>
      <c r="DI46" s="584"/>
      <c r="DJ46" s="584"/>
      <c r="DK46" s="584"/>
      <c r="DL46" s="584"/>
      <c r="DM46" s="584"/>
      <c r="DN46" s="584"/>
      <c r="DO46" s="584"/>
      <c r="DP46" s="584"/>
      <c r="DQ46" s="584"/>
      <c r="DR46" s="584"/>
      <c r="DS46" s="584"/>
      <c r="DT46" s="584"/>
      <c r="DU46" s="584"/>
      <c r="DV46" s="584"/>
      <c r="DW46" s="584"/>
      <c r="DX46" s="584"/>
    </row>
    <row r="47" spans="2:128" x14ac:dyDescent="0.2">
      <c r="B47" s="711"/>
      <c r="C47" s="584"/>
      <c r="D47" s="584"/>
      <c r="E47" s="584"/>
      <c r="F47" s="584"/>
      <c r="G47" s="584"/>
      <c r="H47" s="584"/>
      <c r="I47" s="584"/>
      <c r="J47" s="584"/>
      <c r="K47" s="584"/>
      <c r="L47" s="584"/>
      <c r="M47" s="584"/>
      <c r="N47" s="584"/>
      <c r="O47" s="584"/>
      <c r="P47" s="584"/>
      <c r="Q47" s="584"/>
      <c r="R47" s="584"/>
      <c r="S47" s="584"/>
      <c r="T47" s="584"/>
      <c r="U47" s="584"/>
      <c r="V47" s="583"/>
      <c r="W47" s="583"/>
      <c r="X47" s="583"/>
      <c r="Y47" s="583"/>
      <c r="Z47" s="583"/>
      <c r="AA47" s="583"/>
      <c r="AB47" s="583"/>
      <c r="AC47" s="583"/>
      <c r="AD47" s="583"/>
      <c r="AE47" s="583"/>
      <c r="AF47" s="583"/>
      <c r="AG47" s="583"/>
      <c r="AH47" s="583"/>
      <c r="AI47" s="583"/>
      <c r="AJ47" s="583"/>
      <c r="AK47" s="583"/>
      <c r="AL47" s="583"/>
      <c r="AM47" s="583"/>
      <c r="AN47" s="583"/>
      <c r="AO47" s="583"/>
      <c r="AP47" s="583"/>
      <c r="AQ47" s="583"/>
      <c r="AR47" s="583"/>
      <c r="AS47" s="583"/>
      <c r="AT47" s="583"/>
      <c r="AU47" s="583"/>
      <c r="AV47" s="583"/>
      <c r="AW47" s="583"/>
      <c r="AX47" s="583"/>
      <c r="AY47" s="583"/>
      <c r="AZ47" s="583"/>
      <c r="BA47" s="583"/>
      <c r="BB47" s="583"/>
      <c r="BC47" s="583"/>
      <c r="BD47" s="583"/>
      <c r="BE47" s="583"/>
      <c r="BF47" s="583"/>
      <c r="BG47" s="583"/>
      <c r="BH47" s="583"/>
      <c r="BI47" s="583"/>
      <c r="BJ47" s="583"/>
      <c r="BK47" s="583"/>
      <c r="BL47" s="583"/>
      <c r="BM47" s="583"/>
      <c r="BN47" s="583"/>
      <c r="BO47" s="583"/>
      <c r="BP47" s="583"/>
      <c r="BQ47" s="583"/>
      <c r="BR47" s="583"/>
      <c r="BS47" s="583"/>
      <c r="BT47" s="583"/>
      <c r="BU47" s="583"/>
      <c r="BV47" s="583"/>
      <c r="BW47" s="583"/>
      <c r="BX47" s="583"/>
      <c r="BY47" s="583"/>
      <c r="BZ47" s="583"/>
      <c r="CA47" s="583"/>
      <c r="CB47" s="583"/>
      <c r="CC47" s="583"/>
      <c r="CD47" s="584"/>
      <c r="CE47" s="584"/>
      <c r="CF47" s="584"/>
      <c r="CG47" s="584"/>
      <c r="CH47" s="584"/>
      <c r="CI47" s="584"/>
      <c r="CJ47" s="584"/>
      <c r="CK47" s="584"/>
      <c r="CL47" s="584"/>
      <c r="CM47" s="584"/>
      <c r="CN47" s="584"/>
      <c r="CO47" s="584"/>
      <c r="CP47" s="584"/>
      <c r="CQ47" s="584"/>
      <c r="CR47" s="584"/>
      <c r="CS47" s="584"/>
      <c r="CT47" s="584"/>
      <c r="CU47" s="584"/>
      <c r="CV47" s="584"/>
      <c r="CW47" s="584"/>
      <c r="CX47" s="584"/>
      <c r="CY47" s="584"/>
      <c r="CZ47" s="584"/>
      <c r="DA47" s="584"/>
      <c r="DB47" s="584"/>
      <c r="DC47" s="584"/>
      <c r="DD47" s="584"/>
      <c r="DE47" s="584"/>
      <c r="DF47" s="584"/>
      <c r="DG47" s="584"/>
      <c r="DH47" s="584"/>
      <c r="DI47" s="584"/>
      <c r="DJ47" s="584"/>
      <c r="DK47" s="584"/>
      <c r="DL47" s="584"/>
      <c r="DM47" s="584"/>
      <c r="DN47" s="584"/>
      <c r="DO47" s="584"/>
      <c r="DP47" s="584"/>
      <c r="DQ47" s="584"/>
      <c r="DR47" s="584"/>
      <c r="DS47" s="584"/>
      <c r="DT47" s="584"/>
      <c r="DU47" s="584"/>
      <c r="DV47" s="584"/>
      <c r="DW47" s="584"/>
      <c r="DX47" s="584"/>
    </row>
    <row r="48" spans="2:128" x14ac:dyDescent="0.2">
      <c r="B48" s="711"/>
      <c r="C48" s="584"/>
      <c r="D48" s="584"/>
      <c r="E48" s="584"/>
      <c r="F48" s="584"/>
      <c r="G48" s="584"/>
      <c r="H48" s="584"/>
      <c r="I48" s="584"/>
      <c r="J48" s="584"/>
      <c r="K48" s="584"/>
      <c r="L48" s="584"/>
      <c r="M48" s="584"/>
      <c r="N48" s="584"/>
      <c r="O48" s="584"/>
      <c r="P48" s="584"/>
      <c r="Q48" s="584"/>
      <c r="R48" s="584"/>
      <c r="S48" s="584"/>
      <c r="T48" s="584"/>
      <c r="U48" s="584"/>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3"/>
      <c r="AR48" s="583"/>
      <c r="AS48" s="583"/>
      <c r="AT48" s="583"/>
      <c r="AU48" s="583"/>
      <c r="AV48" s="583"/>
      <c r="AW48" s="583"/>
      <c r="AX48" s="583"/>
      <c r="AY48" s="583"/>
      <c r="AZ48" s="583"/>
      <c r="BA48" s="583"/>
      <c r="BB48" s="583"/>
      <c r="BC48" s="583"/>
      <c r="BD48" s="583"/>
      <c r="BE48" s="583"/>
      <c r="BF48" s="583"/>
      <c r="BG48" s="583"/>
      <c r="BH48" s="583"/>
      <c r="BI48" s="583"/>
      <c r="BJ48" s="583"/>
      <c r="BK48" s="583"/>
      <c r="BL48" s="583"/>
      <c r="BM48" s="583"/>
      <c r="BN48" s="583"/>
      <c r="BO48" s="583"/>
      <c r="BP48" s="583"/>
      <c r="BQ48" s="583"/>
      <c r="BR48" s="583"/>
      <c r="BS48" s="583"/>
      <c r="BT48" s="583"/>
      <c r="BU48" s="583"/>
      <c r="BV48" s="583"/>
      <c r="BW48" s="583"/>
      <c r="BX48" s="583"/>
      <c r="BY48" s="583"/>
      <c r="BZ48" s="583"/>
      <c r="CA48" s="583"/>
      <c r="CB48" s="583"/>
      <c r="CC48" s="583"/>
      <c r="CD48" s="584"/>
      <c r="CE48" s="584"/>
      <c r="CF48" s="584"/>
      <c r="CG48" s="584"/>
      <c r="CH48" s="584"/>
      <c r="CI48" s="584"/>
      <c r="CJ48" s="584"/>
      <c r="CK48" s="584"/>
      <c r="CL48" s="584"/>
      <c r="CM48" s="584"/>
      <c r="CN48" s="584"/>
      <c r="CO48" s="584"/>
      <c r="CP48" s="584"/>
      <c r="CQ48" s="584"/>
      <c r="CR48" s="584"/>
      <c r="CS48" s="584"/>
      <c r="CT48" s="584"/>
      <c r="CU48" s="584"/>
      <c r="CV48" s="584"/>
      <c r="CW48" s="584"/>
      <c r="CX48" s="584"/>
      <c r="CY48" s="584"/>
      <c r="CZ48" s="584"/>
      <c r="DA48" s="584"/>
      <c r="DB48" s="584"/>
      <c r="DC48" s="584"/>
      <c r="DD48" s="584"/>
      <c r="DE48" s="584"/>
      <c r="DF48" s="584"/>
      <c r="DG48" s="584"/>
      <c r="DH48" s="584"/>
      <c r="DI48" s="584"/>
      <c r="DJ48" s="584"/>
      <c r="DK48" s="584"/>
      <c r="DL48" s="584"/>
      <c r="DM48" s="584"/>
      <c r="DN48" s="584"/>
      <c r="DO48" s="584"/>
      <c r="DP48" s="584"/>
      <c r="DQ48" s="584"/>
      <c r="DR48" s="584"/>
      <c r="DS48" s="584"/>
      <c r="DT48" s="584"/>
      <c r="DU48" s="584"/>
      <c r="DV48" s="584"/>
      <c r="DW48" s="584"/>
      <c r="DX48" s="584"/>
    </row>
    <row r="49" spans="2:128" x14ac:dyDescent="0.2">
      <c r="B49" s="711"/>
      <c r="C49" s="584"/>
      <c r="D49" s="584"/>
      <c r="E49" s="584"/>
      <c r="F49" s="584"/>
      <c r="G49" s="584"/>
      <c r="H49" s="584"/>
      <c r="I49" s="584"/>
      <c r="J49" s="584"/>
      <c r="K49" s="584"/>
      <c r="L49" s="584"/>
      <c r="M49" s="584"/>
      <c r="N49" s="584"/>
      <c r="O49" s="584"/>
      <c r="P49" s="584"/>
      <c r="Q49" s="584"/>
      <c r="R49" s="584"/>
      <c r="S49" s="584"/>
      <c r="T49" s="584"/>
      <c r="U49" s="584"/>
      <c r="V49" s="583"/>
      <c r="W49" s="583"/>
      <c r="X49" s="583"/>
      <c r="Y49" s="583"/>
      <c r="Z49" s="583"/>
      <c r="AA49" s="583"/>
      <c r="AB49" s="583"/>
      <c r="AC49" s="583"/>
      <c r="AD49" s="583"/>
      <c r="AE49" s="583"/>
      <c r="AF49" s="583"/>
      <c r="AG49" s="583"/>
      <c r="AH49" s="583"/>
      <c r="AI49" s="583"/>
      <c r="AJ49" s="583"/>
      <c r="AK49" s="583"/>
      <c r="AL49" s="583"/>
      <c r="AM49" s="583"/>
      <c r="AN49" s="583"/>
      <c r="AO49" s="583"/>
      <c r="AP49" s="583"/>
      <c r="AQ49" s="583"/>
      <c r="AR49" s="583"/>
      <c r="AS49" s="583"/>
      <c r="AT49" s="583"/>
      <c r="AU49" s="583"/>
      <c r="AV49" s="583"/>
      <c r="AW49" s="583"/>
      <c r="AX49" s="583"/>
      <c r="AY49" s="583"/>
      <c r="AZ49" s="583"/>
      <c r="BA49" s="583"/>
      <c r="BB49" s="583"/>
      <c r="BC49" s="583"/>
      <c r="BD49" s="583"/>
      <c r="BE49" s="583"/>
      <c r="BF49" s="583"/>
      <c r="BG49" s="583"/>
      <c r="BH49" s="583"/>
      <c r="BI49" s="583"/>
      <c r="BJ49" s="583"/>
      <c r="BK49" s="583"/>
      <c r="BL49" s="583"/>
      <c r="BM49" s="583"/>
      <c r="BN49" s="583"/>
      <c r="BO49" s="583"/>
      <c r="BP49" s="583"/>
      <c r="BQ49" s="583"/>
      <c r="BR49" s="583"/>
      <c r="BS49" s="583"/>
      <c r="BT49" s="583"/>
      <c r="BU49" s="583"/>
      <c r="BV49" s="583"/>
      <c r="BW49" s="583"/>
      <c r="BX49" s="583"/>
      <c r="BY49" s="583"/>
      <c r="BZ49" s="583"/>
      <c r="CA49" s="583"/>
      <c r="CB49" s="583"/>
      <c r="CC49" s="583"/>
      <c r="CD49" s="584"/>
      <c r="CE49" s="584"/>
      <c r="CF49" s="584"/>
      <c r="CG49" s="584"/>
      <c r="CH49" s="584"/>
      <c r="CI49" s="584"/>
      <c r="CJ49" s="584"/>
      <c r="CK49" s="584"/>
      <c r="CL49" s="584"/>
      <c r="CM49" s="584"/>
      <c r="CN49" s="584"/>
      <c r="CO49" s="584"/>
      <c r="CP49" s="584"/>
      <c r="CQ49" s="584"/>
      <c r="CR49" s="584"/>
      <c r="CS49" s="584"/>
      <c r="CT49" s="584"/>
      <c r="CU49" s="584"/>
      <c r="CV49" s="584"/>
      <c r="CW49" s="584"/>
      <c r="CX49" s="584"/>
      <c r="CY49" s="584"/>
      <c r="CZ49" s="584"/>
      <c r="DA49" s="584"/>
      <c r="DB49" s="584"/>
      <c r="DC49" s="584"/>
      <c r="DD49" s="584"/>
      <c r="DE49" s="584"/>
      <c r="DF49" s="584"/>
      <c r="DG49" s="584"/>
      <c r="DH49" s="584"/>
      <c r="DI49" s="584"/>
      <c r="DJ49" s="584"/>
      <c r="DK49" s="584"/>
      <c r="DL49" s="584"/>
      <c r="DM49" s="584"/>
      <c r="DN49" s="584"/>
      <c r="DO49" s="584"/>
      <c r="DP49" s="584"/>
      <c r="DQ49" s="584"/>
      <c r="DR49" s="584"/>
      <c r="DS49" s="584"/>
      <c r="DT49" s="584"/>
      <c r="DU49" s="584"/>
      <c r="DV49" s="584"/>
      <c r="DW49" s="584"/>
      <c r="DX49" s="584"/>
    </row>
    <row r="50" spans="2:128" x14ac:dyDescent="0.2">
      <c r="B50" s="711"/>
      <c r="C50" s="584"/>
      <c r="D50" s="584"/>
      <c r="E50" s="584"/>
      <c r="F50" s="584"/>
      <c r="G50" s="584"/>
      <c r="H50" s="584"/>
      <c r="I50" s="584"/>
      <c r="J50" s="584"/>
      <c r="K50" s="584"/>
      <c r="L50" s="584"/>
      <c r="M50" s="584"/>
      <c r="N50" s="584"/>
      <c r="O50" s="584"/>
      <c r="P50" s="584"/>
      <c r="Q50" s="584"/>
      <c r="R50" s="584"/>
      <c r="S50" s="584"/>
      <c r="T50" s="584"/>
      <c r="U50" s="584"/>
      <c r="V50" s="583"/>
      <c r="W50" s="583"/>
      <c r="X50" s="583"/>
      <c r="Y50" s="583"/>
      <c r="Z50" s="583"/>
      <c r="AA50" s="583"/>
      <c r="AB50" s="583"/>
      <c r="AC50" s="583"/>
      <c r="AD50" s="583"/>
      <c r="AE50" s="583"/>
      <c r="AF50" s="583"/>
      <c r="AG50" s="583"/>
      <c r="AH50" s="583"/>
      <c r="AI50" s="583"/>
      <c r="AJ50" s="583"/>
      <c r="AK50" s="583"/>
      <c r="AL50" s="583"/>
      <c r="AM50" s="583"/>
      <c r="AN50" s="583"/>
      <c r="AO50" s="583"/>
      <c r="AP50" s="583"/>
      <c r="AQ50" s="583"/>
      <c r="AR50" s="583"/>
      <c r="AS50" s="583"/>
      <c r="AT50" s="583"/>
      <c r="AU50" s="583"/>
      <c r="AV50" s="583"/>
      <c r="AW50" s="583"/>
      <c r="AX50" s="583"/>
      <c r="AY50" s="583"/>
      <c r="AZ50" s="583"/>
      <c r="BA50" s="583"/>
      <c r="BB50" s="583"/>
      <c r="BC50" s="583"/>
      <c r="BD50" s="583"/>
      <c r="BE50" s="583"/>
      <c r="BF50" s="583"/>
      <c r="BG50" s="583"/>
      <c r="BH50" s="583"/>
      <c r="BI50" s="583"/>
      <c r="BJ50" s="583"/>
      <c r="BK50" s="583"/>
      <c r="BL50" s="583"/>
      <c r="BM50" s="583"/>
      <c r="BN50" s="583"/>
      <c r="BO50" s="583"/>
      <c r="BP50" s="583"/>
      <c r="BQ50" s="583"/>
      <c r="BR50" s="583"/>
      <c r="BS50" s="583"/>
      <c r="BT50" s="583"/>
      <c r="BU50" s="583"/>
      <c r="BV50" s="583"/>
      <c r="BW50" s="583"/>
      <c r="BX50" s="583"/>
      <c r="BY50" s="583"/>
      <c r="BZ50" s="583"/>
      <c r="CA50" s="583"/>
      <c r="CB50" s="583"/>
      <c r="CC50" s="583"/>
      <c r="CD50" s="584"/>
      <c r="CE50" s="584"/>
      <c r="CF50" s="584"/>
      <c r="CG50" s="584"/>
      <c r="CH50" s="584"/>
      <c r="CI50" s="584"/>
      <c r="CJ50" s="584"/>
      <c r="CK50" s="584"/>
      <c r="CL50" s="584"/>
      <c r="CM50" s="584"/>
      <c r="CN50" s="584"/>
      <c r="CO50" s="584"/>
      <c r="CP50" s="584"/>
      <c r="CQ50" s="584"/>
      <c r="CR50" s="584"/>
      <c r="CS50" s="584"/>
      <c r="CT50" s="584"/>
      <c r="CU50" s="584"/>
      <c r="CV50" s="584"/>
      <c r="CW50" s="584"/>
      <c r="CX50" s="584"/>
      <c r="CY50" s="584"/>
      <c r="CZ50" s="584"/>
      <c r="DA50" s="584"/>
      <c r="DB50" s="584"/>
      <c r="DC50" s="584"/>
      <c r="DD50" s="584"/>
      <c r="DE50" s="584"/>
      <c r="DF50" s="584"/>
      <c r="DG50" s="584"/>
      <c r="DH50" s="584"/>
      <c r="DI50" s="584"/>
      <c r="DJ50" s="584"/>
      <c r="DK50" s="584"/>
      <c r="DL50" s="584"/>
      <c r="DM50" s="584"/>
      <c r="DN50" s="584"/>
      <c r="DO50" s="584"/>
      <c r="DP50" s="584"/>
      <c r="DQ50" s="584"/>
      <c r="DR50" s="584"/>
      <c r="DS50" s="584"/>
      <c r="DT50" s="584"/>
      <c r="DU50" s="584"/>
      <c r="DV50" s="584"/>
      <c r="DW50" s="584"/>
      <c r="DX50" s="584"/>
    </row>
    <row r="51" spans="2:128" x14ac:dyDescent="0.2">
      <c r="B51" s="711"/>
      <c r="C51" s="742" t="str">
        <f>'TITLE PAGE'!B9</f>
        <v>Company:</v>
      </c>
      <c r="D51" s="742" t="str">
        <f>'TITLE PAGE'!D9</f>
        <v>Yorkshire Water</v>
      </c>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4"/>
      <c r="AU51" s="584"/>
      <c r="AV51" s="584"/>
      <c r="AW51" s="584"/>
      <c r="AX51" s="584"/>
      <c r="AY51" s="584"/>
      <c r="AZ51" s="584"/>
      <c r="BA51" s="584"/>
      <c r="BB51" s="584"/>
      <c r="BC51" s="584"/>
      <c r="BD51" s="584"/>
      <c r="BE51" s="584"/>
      <c r="BF51" s="584"/>
      <c r="BG51" s="584"/>
      <c r="BH51" s="584"/>
      <c r="BI51" s="584"/>
      <c r="BJ51" s="584"/>
      <c r="BK51" s="584"/>
      <c r="BL51" s="584"/>
      <c r="BM51" s="584"/>
      <c r="BN51" s="584"/>
      <c r="BO51" s="584"/>
      <c r="BP51" s="584"/>
      <c r="BQ51" s="584"/>
      <c r="BR51" s="584"/>
      <c r="BS51" s="584"/>
      <c r="BT51" s="584"/>
      <c r="BU51" s="584"/>
      <c r="BV51" s="584"/>
      <c r="BW51" s="584"/>
      <c r="BX51" s="584"/>
      <c r="BY51" s="584"/>
      <c r="BZ51" s="584"/>
      <c r="CA51" s="584"/>
      <c r="CB51" s="584"/>
      <c r="CC51" s="584"/>
      <c r="CD51" s="584"/>
      <c r="CE51" s="584"/>
      <c r="CF51" s="584"/>
      <c r="CG51" s="584"/>
      <c r="CH51" s="584"/>
      <c r="CI51" s="584"/>
      <c r="CJ51" s="584"/>
      <c r="CK51" s="584"/>
      <c r="CL51" s="584"/>
      <c r="CM51" s="584"/>
      <c r="CN51" s="584"/>
      <c r="CO51" s="584"/>
      <c r="CP51" s="584"/>
      <c r="CQ51" s="584"/>
      <c r="CR51" s="584"/>
      <c r="CS51" s="584"/>
      <c r="CT51" s="584"/>
      <c r="CU51" s="584"/>
      <c r="CV51" s="584"/>
      <c r="CW51" s="584"/>
      <c r="CX51" s="584"/>
      <c r="CY51" s="584"/>
      <c r="CZ51" s="584"/>
      <c r="DA51" s="584"/>
      <c r="DB51" s="584"/>
      <c r="DC51" s="584"/>
      <c r="DD51" s="584"/>
      <c r="DE51" s="584"/>
      <c r="DF51" s="584"/>
      <c r="DG51" s="584"/>
      <c r="DH51" s="584"/>
      <c r="DI51" s="584"/>
      <c r="DJ51" s="584"/>
      <c r="DK51" s="584"/>
      <c r="DL51" s="584"/>
      <c r="DM51" s="584"/>
      <c r="DN51" s="584"/>
      <c r="DO51" s="584"/>
      <c r="DP51" s="584"/>
      <c r="DQ51" s="584"/>
      <c r="DR51" s="584"/>
      <c r="DS51" s="584"/>
      <c r="DT51" s="584"/>
      <c r="DU51" s="584"/>
      <c r="DV51" s="584"/>
      <c r="DW51" s="584"/>
      <c r="DX51" s="584"/>
    </row>
    <row r="52" spans="2:128" x14ac:dyDescent="0.2">
      <c r="B52" s="712"/>
      <c r="C52" s="742" t="str">
        <f>'TITLE PAGE'!B10</f>
        <v>Resource Zone Name:</v>
      </c>
      <c r="D52" s="742" t="str">
        <f>'TITLE PAGE'!D10</f>
        <v>East SWZ</v>
      </c>
      <c r="E52" s="583"/>
      <c r="F52" s="583"/>
      <c r="G52" s="583"/>
      <c r="H52" s="583"/>
      <c r="I52" s="583"/>
      <c r="J52" s="583"/>
      <c r="K52" s="583"/>
      <c r="L52" s="583"/>
      <c r="M52" s="583"/>
      <c r="N52" s="583"/>
      <c r="O52" s="583"/>
      <c r="P52" s="583"/>
      <c r="Q52" s="583"/>
      <c r="R52" s="583"/>
      <c r="S52" s="584"/>
      <c r="T52" s="584"/>
      <c r="U52" s="583"/>
      <c r="V52" s="583"/>
      <c r="W52" s="583"/>
      <c r="X52" s="583"/>
      <c r="Y52" s="583"/>
      <c r="Z52" s="583"/>
      <c r="AA52" s="583"/>
      <c r="AB52" s="583"/>
      <c r="AC52" s="583"/>
      <c r="AD52" s="583"/>
      <c r="AE52" s="583"/>
      <c r="AF52" s="583"/>
      <c r="AG52" s="583"/>
      <c r="AH52" s="583"/>
      <c r="AI52" s="583"/>
      <c r="AJ52" s="583"/>
      <c r="AK52" s="583"/>
      <c r="AL52" s="583"/>
      <c r="AM52" s="583"/>
      <c r="AN52" s="583"/>
      <c r="AO52" s="583"/>
      <c r="AP52" s="583"/>
      <c r="AQ52" s="583"/>
      <c r="AR52" s="583"/>
      <c r="AS52" s="583"/>
      <c r="AT52" s="583"/>
      <c r="AU52" s="583"/>
      <c r="AV52" s="583"/>
      <c r="AW52" s="583"/>
      <c r="AX52" s="583"/>
      <c r="AY52" s="583"/>
      <c r="AZ52" s="583"/>
      <c r="BA52" s="583"/>
      <c r="BB52" s="583"/>
      <c r="BC52" s="583"/>
      <c r="BD52" s="583"/>
      <c r="BE52" s="583"/>
      <c r="BF52" s="583"/>
      <c r="BG52" s="583"/>
      <c r="BH52" s="583"/>
      <c r="BI52" s="583"/>
      <c r="BJ52" s="583"/>
      <c r="BK52" s="583"/>
      <c r="BL52" s="583"/>
      <c r="BM52" s="583"/>
      <c r="BN52" s="583"/>
      <c r="BO52" s="583"/>
      <c r="BP52" s="583"/>
      <c r="BQ52" s="583"/>
      <c r="BR52" s="583"/>
      <c r="BS52" s="583"/>
      <c r="BT52" s="583"/>
      <c r="BU52" s="583"/>
      <c r="BV52" s="583"/>
      <c r="BW52" s="583"/>
      <c r="BX52" s="583"/>
      <c r="BY52" s="583"/>
      <c r="BZ52" s="583"/>
      <c r="CA52" s="583"/>
      <c r="CB52" s="583"/>
      <c r="CC52" s="583"/>
      <c r="CD52" s="584"/>
      <c r="CE52" s="584"/>
      <c r="CF52" s="584"/>
      <c r="CG52" s="584"/>
      <c r="CH52" s="584"/>
      <c r="CI52" s="584"/>
      <c r="CJ52" s="584"/>
      <c r="CK52" s="584"/>
      <c r="CL52" s="584"/>
      <c r="CM52" s="584"/>
      <c r="CN52" s="584"/>
      <c r="CO52" s="584"/>
      <c r="CP52" s="584"/>
      <c r="CQ52" s="584"/>
      <c r="CR52" s="584"/>
      <c r="CS52" s="584"/>
      <c r="CT52" s="584"/>
      <c r="CU52" s="584"/>
      <c r="CV52" s="584"/>
      <c r="CW52" s="584"/>
      <c r="CX52" s="584"/>
      <c r="CY52" s="584"/>
      <c r="CZ52" s="584"/>
      <c r="DA52" s="584"/>
      <c r="DB52" s="584"/>
      <c r="DC52" s="584"/>
      <c r="DD52" s="584"/>
      <c r="DE52" s="584"/>
      <c r="DF52" s="584"/>
      <c r="DG52" s="584"/>
      <c r="DH52" s="584"/>
      <c r="DI52" s="584"/>
      <c r="DJ52" s="584"/>
      <c r="DK52" s="584"/>
      <c r="DL52" s="584"/>
      <c r="DM52" s="584"/>
      <c r="DN52" s="584"/>
      <c r="DO52" s="584"/>
      <c r="DP52" s="584"/>
      <c r="DQ52" s="584"/>
      <c r="DR52" s="584"/>
      <c r="DS52" s="584"/>
      <c r="DT52" s="584"/>
      <c r="DU52" s="584"/>
      <c r="DV52" s="584"/>
      <c r="DW52" s="584"/>
      <c r="DX52" s="584"/>
    </row>
    <row r="53" spans="2:128" x14ac:dyDescent="0.2">
      <c r="B53" s="712"/>
      <c r="C53" s="742" t="str">
        <f>'TITLE PAGE'!B11</f>
        <v>Resource Zone Number:</v>
      </c>
      <c r="D53" s="742">
        <f>'TITLE PAGE'!D11</f>
        <v>2</v>
      </c>
      <c r="E53" s="583"/>
      <c r="F53" s="583"/>
      <c r="G53" s="583"/>
      <c r="H53" s="583"/>
      <c r="I53" s="583"/>
      <c r="J53" s="583"/>
      <c r="K53" s="583"/>
      <c r="L53" s="583"/>
      <c r="M53" s="583"/>
      <c r="N53" s="583"/>
      <c r="O53" s="583"/>
      <c r="P53" s="583"/>
      <c r="Q53" s="583"/>
      <c r="R53" s="583"/>
      <c r="S53" s="584"/>
      <c r="T53" s="584"/>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3"/>
      <c r="AS53" s="583"/>
      <c r="AT53" s="583"/>
      <c r="AU53" s="583"/>
      <c r="AV53" s="583"/>
      <c r="AW53" s="583"/>
      <c r="AX53" s="583"/>
      <c r="AY53" s="583"/>
      <c r="AZ53" s="583"/>
      <c r="BA53" s="583"/>
      <c r="BB53" s="583"/>
      <c r="BC53" s="583"/>
      <c r="BD53" s="583"/>
      <c r="BE53" s="583"/>
      <c r="BF53" s="583"/>
      <c r="BG53" s="583"/>
      <c r="BH53" s="583"/>
      <c r="BI53" s="583"/>
      <c r="BJ53" s="583"/>
      <c r="BK53" s="583"/>
      <c r="BL53" s="583"/>
      <c r="BM53" s="583"/>
      <c r="BN53" s="583"/>
      <c r="BO53" s="583"/>
      <c r="BP53" s="583"/>
      <c r="BQ53" s="583"/>
      <c r="BR53" s="583"/>
      <c r="BS53" s="583"/>
      <c r="BT53" s="583"/>
      <c r="BU53" s="583"/>
      <c r="BV53" s="583"/>
      <c r="BW53" s="583"/>
      <c r="BX53" s="583"/>
      <c r="BY53" s="583"/>
      <c r="BZ53" s="583"/>
      <c r="CA53" s="583"/>
      <c r="CB53" s="583"/>
      <c r="CC53" s="583"/>
      <c r="CD53" s="584"/>
      <c r="CE53" s="584"/>
      <c r="CF53" s="584"/>
      <c r="CG53" s="584"/>
      <c r="CH53" s="584"/>
      <c r="CI53" s="584"/>
      <c r="CJ53" s="584"/>
      <c r="CK53" s="584"/>
      <c r="CL53" s="584"/>
      <c r="CM53" s="584"/>
      <c r="CN53" s="584"/>
      <c r="CO53" s="584"/>
      <c r="CP53" s="584"/>
      <c r="CQ53" s="584"/>
      <c r="CR53" s="584"/>
      <c r="CS53" s="584"/>
      <c r="CT53" s="584"/>
      <c r="CU53" s="584"/>
      <c r="CV53" s="584"/>
      <c r="CW53" s="584"/>
      <c r="CX53" s="584"/>
      <c r="CY53" s="584"/>
      <c r="CZ53" s="584"/>
      <c r="DA53" s="584"/>
      <c r="DB53" s="584"/>
      <c r="DC53" s="584"/>
      <c r="DD53" s="584"/>
      <c r="DE53" s="584"/>
      <c r="DF53" s="584"/>
      <c r="DG53" s="584"/>
      <c r="DH53" s="584"/>
      <c r="DI53" s="584"/>
      <c r="DJ53" s="584"/>
      <c r="DK53" s="584"/>
      <c r="DL53" s="584"/>
      <c r="DM53" s="584"/>
      <c r="DN53" s="584"/>
      <c r="DO53" s="584"/>
      <c r="DP53" s="584"/>
      <c r="DQ53" s="584"/>
      <c r="DR53" s="584"/>
      <c r="DS53" s="584"/>
      <c r="DT53" s="584"/>
      <c r="DU53" s="584"/>
      <c r="DV53" s="584"/>
      <c r="DW53" s="584"/>
      <c r="DX53" s="584"/>
    </row>
    <row r="54" spans="2:128" x14ac:dyDescent="0.2">
      <c r="B54" s="712"/>
      <c r="C54" s="742" t="str">
        <f>'TITLE PAGE'!B12</f>
        <v xml:space="preserve">Planning Scenario Name:                                                                     </v>
      </c>
      <c r="D54" s="742" t="str">
        <f>'TITLE PAGE'!D12</f>
        <v>Dry Year Annual Average</v>
      </c>
      <c r="E54" s="583"/>
      <c r="F54" s="583"/>
      <c r="G54" s="583"/>
      <c r="H54" s="583"/>
      <c r="I54" s="583"/>
      <c r="J54" s="583"/>
      <c r="K54" s="583"/>
      <c r="L54" s="583"/>
      <c r="M54" s="583"/>
      <c r="N54" s="583"/>
      <c r="O54" s="583"/>
      <c r="P54" s="583"/>
      <c r="Q54" s="583"/>
      <c r="R54" s="583"/>
      <c r="S54" s="584"/>
      <c r="T54" s="584"/>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3"/>
      <c r="AV54" s="583"/>
      <c r="AW54" s="583"/>
      <c r="AX54" s="583"/>
      <c r="AY54" s="583"/>
      <c r="AZ54" s="583"/>
      <c r="BA54" s="583"/>
      <c r="BB54" s="583"/>
      <c r="BC54" s="583"/>
      <c r="BD54" s="583"/>
      <c r="BE54" s="583"/>
      <c r="BF54" s="583"/>
      <c r="BG54" s="583"/>
      <c r="BH54" s="583"/>
      <c r="BI54" s="583"/>
      <c r="BJ54" s="583"/>
      <c r="BK54" s="583"/>
      <c r="BL54" s="583"/>
      <c r="BM54" s="583"/>
      <c r="BN54" s="583"/>
      <c r="BO54" s="583"/>
      <c r="BP54" s="583"/>
      <c r="BQ54" s="583"/>
      <c r="BR54" s="583"/>
      <c r="BS54" s="583"/>
      <c r="BT54" s="583"/>
      <c r="BU54" s="583"/>
      <c r="BV54" s="583"/>
      <c r="BW54" s="583"/>
      <c r="BX54" s="583"/>
      <c r="BY54" s="583"/>
      <c r="BZ54" s="583"/>
      <c r="CA54" s="583"/>
      <c r="CB54" s="583"/>
      <c r="CC54" s="583"/>
      <c r="CD54" s="584"/>
      <c r="CE54" s="584"/>
      <c r="CF54" s="584"/>
      <c r="CG54" s="584"/>
      <c r="CH54" s="584"/>
      <c r="CI54" s="584"/>
      <c r="CJ54" s="584"/>
      <c r="CK54" s="584"/>
      <c r="CL54" s="584"/>
      <c r="CM54" s="584"/>
      <c r="CN54" s="584"/>
      <c r="CO54" s="584"/>
      <c r="CP54" s="584"/>
      <c r="CQ54" s="584"/>
      <c r="CR54" s="584"/>
      <c r="CS54" s="584"/>
      <c r="CT54" s="584"/>
      <c r="CU54" s="584"/>
      <c r="CV54" s="584"/>
      <c r="CW54" s="584"/>
      <c r="CX54" s="584"/>
      <c r="CY54" s="584"/>
      <c r="CZ54" s="584"/>
      <c r="DA54" s="584"/>
      <c r="DB54" s="584"/>
      <c r="DC54" s="584"/>
      <c r="DD54" s="584"/>
      <c r="DE54" s="584"/>
      <c r="DF54" s="584"/>
      <c r="DG54" s="584"/>
      <c r="DH54" s="584"/>
      <c r="DI54" s="584"/>
      <c r="DJ54" s="584"/>
      <c r="DK54" s="584"/>
      <c r="DL54" s="584"/>
      <c r="DM54" s="584"/>
      <c r="DN54" s="584"/>
      <c r="DO54" s="584"/>
      <c r="DP54" s="584"/>
      <c r="DQ54" s="584"/>
      <c r="DR54" s="584"/>
      <c r="DS54" s="584"/>
      <c r="DT54" s="584"/>
      <c r="DU54" s="584"/>
      <c r="DV54" s="584"/>
      <c r="DW54" s="584"/>
      <c r="DX54" s="584"/>
    </row>
    <row r="55" spans="2:128" x14ac:dyDescent="0.2">
      <c r="B55" s="712"/>
      <c r="C55" s="742" t="str">
        <f>'TITLE PAGE'!B13</f>
        <v xml:space="preserve">Chosen Level of Service:  </v>
      </c>
      <c r="D55" s="742" t="str">
        <f>'TITLE PAGE'!D13</f>
        <v>TUBs no more than 1 in 25 years</v>
      </c>
      <c r="E55" s="583"/>
      <c r="F55" s="583"/>
      <c r="G55" s="583"/>
      <c r="H55" s="583"/>
      <c r="I55" s="583"/>
      <c r="J55" s="583"/>
      <c r="K55" s="583"/>
      <c r="L55" s="583"/>
      <c r="M55" s="583"/>
      <c r="N55" s="583"/>
      <c r="O55" s="583"/>
      <c r="P55" s="583"/>
      <c r="Q55" s="583"/>
      <c r="R55" s="583"/>
      <c r="S55" s="584"/>
      <c r="T55" s="584"/>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3"/>
      <c r="AV55" s="583"/>
      <c r="AW55" s="583"/>
      <c r="AX55" s="583"/>
      <c r="AY55" s="583"/>
      <c r="AZ55" s="583"/>
      <c r="BA55" s="583"/>
      <c r="BB55" s="583"/>
      <c r="BC55" s="583"/>
      <c r="BD55" s="583"/>
      <c r="BE55" s="583"/>
      <c r="BF55" s="583"/>
      <c r="BG55" s="583"/>
      <c r="BH55" s="583"/>
      <c r="BI55" s="583"/>
      <c r="BJ55" s="583"/>
      <c r="BK55" s="583"/>
      <c r="BL55" s="583"/>
      <c r="BM55" s="583"/>
      <c r="BN55" s="583"/>
      <c r="BO55" s="583"/>
      <c r="BP55" s="583"/>
      <c r="BQ55" s="583"/>
      <c r="BR55" s="583"/>
      <c r="BS55" s="583"/>
      <c r="BT55" s="583"/>
      <c r="BU55" s="583"/>
      <c r="BV55" s="583"/>
      <c r="BW55" s="583"/>
      <c r="BX55" s="583"/>
      <c r="BY55" s="583"/>
      <c r="BZ55" s="583"/>
      <c r="CA55" s="583"/>
      <c r="CB55" s="583"/>
      <c r="CC55" s="583"/>
      <c r="CD55" s="584"/>
      <c r="CE55" s="584"/>
      <c r="CF55" s="584"/>
      <c r="CG55" s="584"/>
      <c r="CH55" s="584"/>
      <c r="CI55" s="584"/>
      <c r="CJ55" s="584"/>
      <c r="CK55" s="584"/>
      <c r="CL55" s="584"/>
      <c r="CM55" s="584"/>
      <c r="CN55" s="584"/>
      <c r="CO55" s="584"/>
      <c r="CP55" s="584"/>
      <c r="CQ55" s="584"/>
      <c r="CR55" s="584"/>
      <c r="CS55" s="584"/>
      <c r="CT55" s="584"/>
      <c r="CU55" s="584"/>
      <c r="CV55" s="584"/>
      <c r="CW55" s="584"/>
      <c r="CX55" s="584"/>
      <c r="CY55" s="584"/>
      <c r="CZ55" s="584"/>
      <c r="DA55" s="584"/>
      <c r="DB55" s="584"/>
      <c r="DC55" s="584"/>
      <c r="DD55" s="584"/>
      <c r="DE55" s="584"/>
      <c r="DF55" s="584"/>
      <c r="DG55" s="584"/>
      <c r="DH55" s="584"/>
      <c r="DI55" s="584"/>
      <c r="DJ55" s="584"/>
      <c r="DK55" s="584"/>
      <c r="DL55" s="584"/>
      <c r="DM55" s="584"/>
      <c r="DN55" s="584"/>
      <c r="DO55" s="584"/>
      <c r="DP55" s="584"/>
      <c r="DQ55" s="584"/>
      <c r="DR55" s="584"/>
      <c r="DS55" s="584"/>
      <c r="DT55" s="584"/>
      <c r="DU55" s="584"/>
      <c r="DV55" s="584"/>
      <c r="DW55" s="584"/>
      <c r="DX55" s="584"/>
    </row>
    <row r="56" spans="2:128" x14ac:dyDescent="0.2">
      <c r="B56" s="712"/>
      <c r="C56" s="713"/>
      <c r="D56" s="71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4"/>
      <c r="AR56" s="584"/>
      <c r="AS56" s="584"/>
      <c r="AT56" s="584"/>
      <c r="AU56" s="584"/>
      <c r="AV56" s="584"/>
      <c r="AW56" s="584"/>
      <c r="AX56" s="584"/>
      <c r="AY56" s="584"/>
      <c r="AZ56" s="584"/>
      <c r="BA56" s="584"/>
      <c r="BB56" s="584"/>
      <c r="BC56" s="584"/>
      <c r="BD56" s="584"/>
      <c r="BE56" s="584"/>
      <c r="BF56" s="584"/>
      <c r="BG56" s="584"/>
      <c r="BH56" s="584"/>
      <c r="BI56" s="584"/>
      <c r="BJ56" s="584"/>
      <c r="BK56" s="584"/>
      <c r="BL56" s="584"/>
      <c r="BM56" s="584"/>
      <c r="BN56" s="584"/>
      <c r="BO56" s="584"/>
      <c r="BP56" s="584"/>
      <c r="BQ56" s="584"/>
      <c r="BR56" s="584"/>
      <c r="BS56" s="584"/>
      <c r="BT56" s="584"/>
      <c r="BU56" s="584"/>
      <c r="BV56" s="584"/>
      <c r="BW56" s="584"/>
      <c r="BX56" s="584"/>
      <c r="BY56" s="584"/>
      <c r="BZ56" s="584"/>
      <c r="CA56" s="584"/>
      <c r="CB56" s="584"/>
      <c r="CC56" s="584"/>
      <c r="CD56" s="584"/>
      <c r="CE56" s="584"/>
      <c r="CF56" s="584"/>
      <c r="CG56" s="584"/>
      <c r="CH56" s="584"/>
      <c r="CI56" s="584"/>
      <c r="CJ56" s="584"/>
      <c r="CK56" s="584"/>
      <c r="CL56" s="584"/>
      <c r="CM56" s="584"/>
      <c r="CN56" s="584"/>
      <c r="CO56" s="584"/>
      <c r="CP56" s="584"/>
      <c r="CQ56" s="584"/>
      <c r="CR56" s="584"/>
      <c r="CS56" s="584"/>
      <c r="CT56" s="584"/>
      <c r="CU56" s="584"/>
      <c r="CV56" s="584"/>
      <c r="CW56" s="584"/>
      <c r="CX56" s="584"/>
      <c r="CY56" s="584"/>
      <c r="CZ56" s="584"/>
      <c r="DA56" s="584"/>
      <c r="DB56" s="584"/>
      <c r="DC56" s="584"/>
      <c r="DD56" s="584"/>
      <c r="DE56" s="584"/>
      <c r="DF56" s="584"/>
      <c r="DG56" s="584"/>
      <c r="DH56" s="584"/>
      <c r="DI56" s="584"/>
      <c r="DJ56" s="584"/>
      <c r="DK56" s="584"/>
      <c r="DL56" s="584"/>
      <c r="DM56" s="584"/>
      <c r="DN56" s="584"/>
      <c r="DO56" s="584"/>
      <c r="DP56" s="584"/>
      <c r="DQ56" s="584"/>
      <c r="DR56" s="584"/>
      <c r="DS56" s="584"/>
      <c r="DT56" s="584"/>
      <c r="DU56" s="584"/>
      <c r="DV56" s="584"/>
      <c r="DW56" s="584"/>
      <c r="DX56" s="584"/>
    </row>
    <row r="57" spans="2:128" x14ac:dyDescent="0.2">
      <c r="B57" s="712"/>
      <c r="C57" s="713"/>
      <c r="D57" s="714"/>
      <c r="E57" s="583"/>
      <c r="F57" s="583"/>
      <c r="G57" s="583"/>
      <c r="H57" s="583"/>
      <c r="I57" s="583"/>
      <c r="J57" s="583"/>
      <c r="K57" s="583"/>
      <c r="L57" s="583"/>
      <c r="M57" s="583"/>
      <c r="N57" s="583"/>
      <c r="O57" s="583"/>
      <c r="P57" s="583"/>
      <c r="Q57" s="583"/>
      <c r="R57" s="583"/>
      <c r="S57" s="584"/>
      <c r="T57" s="584"/>
      <c r="U57" s="583"/>
      <c r="V57" s="583"/>
      <c r="W57" s="583"/>
      <c r="X57" s="583"/>
      <c r="Y57" s="583"/>
      <c r="Z57" s="583"/>
      <c r="AA57" s="583"/>
      <c r="AB57" s="583"/>
      <c r="AC57" s="583"/>
      <c r="AD57" s="583"/>
      <c r="AE57" s="583"/>
      <c r="AF57" s="583"/>
      <c r="AG57" s="583"/>
      <c r="AH57" s="583"/>
      <c r="AI57" s="583"/>
      <c r="AJ57" s="583"/>
      <c r="AK57" s="583"/>
      <c r="AL57" s="583"/>
      <c r="AM57" s="583"/>
      <c r="AN57" s="583"/>
      <c r="AO57" s="583"/>
      <c r="AP57" s="583"/>
      <c r="AQ57" s="583"/>
      <c r="AR57" s="583"/>
      <c r="AS57" s="583"/>
      <c r="AT57" s="583"/>
      <c r="AU57" s="583"/>
      <c r="AV57" s="583"/>
      <c r="AW57" s="583"/>
      <c r="AX57" s="583"/>
      <c r="AY57" s="583"/>
      <c r="AZ57" s="583"/>
      <c r="BA57" s="583"/>
      <c r="BB57" s="583"/>
      <c r="BC57" s="583"/>
      <c r="BD57" s="583"/>
      <c r="BE57" s="583"/>
      <c r="BF57" s="583"/>
      <c r="BG57" s="583"/>
      <c r="BH57" s="583"/>
      <c r="BI57" s="583"/>
      <c r="BJ57" s="583"/>
      <c r="BK57" s="583"/>
      <c r="BL57" s="583"/>
      <c r="BM57" s="583"/>
      <c r="BN57" s="583"/>
      <c r="BO57" s="583"/>
      <c r="BP57" s="583"/>
      <c r="BQ57" s="583"/>
      <c r="BR57" s="583"/>
      <c r="BS57" s="583"/>
      <c r="BT57" s="583"/>
      <c r="BU57" s="583"/>
      <c r="BV57" s="583"/>
      <c r="BW57" s="583"/>
      <c r="BX57" s="583"/>
      <c r="BY57" s="583"/>
      <c r="BZ57" s="583"/>
      <c r="CA57" s="583"/>
      <c r="CB57" s="583"/>
      <c r="CC57" s="583"/>
      <c r="CD57" s="584"/>
      <c r="CE57" s="584"/>
      <c r="CF57" s="584"/>
      <c r="CG57" s="584"/>
      <c r="CH57" s="584"/>
      <c r="CI57" s="584"/>
      <c r="CJ57" s="584"/>
      <c r="CK57" s="584"/>
      <c r="CL57" s="584"/>
      <c r="CM57" s="584"/>
      <c r="CN57" s="584"/>
      <c r="CO57" s="584"/>
      <c r="CP57" s="584"/>
      <c r="CQ57" s="584"/>
      <c r="CR57" s="584"/>
      <c r="CS57" s="584"/>
      <c r="CT57" s="584"/>
      <c r="CU57" s="584"/>
      <c r="CV57" s="584"/>
      <c r="CW57" s="584"/>
      <c r="CX57" s="584"/>
      <c r="CY57" s="584"/>
      <c r="CZ57" s="584"/>
      <c r="DA57" s="584"/>
      <c r="DB57" s="584"/>
      <c r="DC57" s="584"/>
      <c r="DD57" s="584"/>
      <c r="DE57" s="584"/>
      <c r="DF57" s="584"/>
      <c r="DG57" s="584"/>
      <c r="DH57" s="584"/>
      <c r="DI57" s="584"/>
      <c r="DJ57" s="584"/>
      <c r="DK57" s="584"/>
      <c r="DL57" s="584"/>
      <c r="DM57" s="584"/>
      <c r="DN57" s="584"/>
      <c r="DO57" s="584"/>
      <c r="DP57" s="584"/>
      <c r="DQ57" s="584"/>
      <c r="DR57" s="584"/>
      <c r="DS57" s="584"/>
      <c r="DT57" s="584"/>
      <c r="DU57" s="584"/>
      <c r="DV57" s="584"/>
      <c r="DW57" s="584"/>
      <c r="DX57" s="584"/>
    </row>
    <row r="58" spans="2:128" x14ac:dyDescent="0.2">
      <c r="B58" s="715"/>
      <c r="C58" s="716"/>
      <c r="D58" s="716"/>
      <c r="E58" s="716"/>
      <c r="F58" s="716"/>
      <c r="G58" s="716"/>
      <c r="H58" s="716"/>
      <c r="I58" s="716"/>
      <c r="J58" s="716"/>
      <c r="K58" s="716"/>
      <c r="L58" s="716"/>
      <c r="M58" s="716"/>
      <c r="N58" s="716"/>
      <c r="O58" s="716"/>
      <c r="P58" s="716"/>
      <c r="Q58" s="716"/>
      <c r="R58" s="716"/>
      <c r="S58" s="716"/>
      <c r="T58" s="716"/>
      <c r="U58" s="716"/>
      <c r="V58" s="716"/>
      <c r="W58" s="716"/>
      <c r="X58" s="716"/>
      <c r="Y58" s="716"/>
      <c r="Z58" s="716"/>
      <c r="AA58" s="716"/>
      <c r="AB58" s="716"/>
      <c r="AC58" s="716"/>
      <c r="AD58" s="716"/>
      <c r="AE58" s="716"/>
      <c r="AF58" s="716"/>
      <c r="AG58" s="716"/>
      <c r="AH58" s="716"/>
      <c r="AI58" s="716"/>
      <c r="AJ58" s="716"/>
      <c r="AK58" s="716"/>
      <c r="AL58" s="716"/>
      <c r="AM58" s="716"/>
      <c r="AN58" s="716"/>
      <c r="AO58" s="716"/>
      <c r="AP58" s="716"/>
      <c r="AQ58" s="716"/>
      <c r="AR58" s="716"/>
      <c r="AS58" s="716"/>
      <c r="AT58" s="716"/>
      <c r="AU58" s="716"/>
      <c r="AV58" s="716"/>
      <c r="AW58" s="716"/>
      <c r="AX58" s="716"/>
      <c r="AY58" s="716"/>
      <c r="AZ58" s="716"/>
      <c r="BA58" s="716"/>
      <c r="BB58" s="716"/>
      <c r="BC58" s="716"/>
      <c r="BD58" s="716"/>
      <c r="BE58" s="716"/>
      <c r="BF58" s="716"/>
      <c r="BG58" s="716"/>
      <c r="BH58" s="716"/>
      <c r="BI58" s="716"/>
      <c r="BJ58" s="716"/>
      <c r="BK58" s="716"/>
      <c r="BL58" s="716"/>
      <c r="BM58" s="716"/>
      <c r="BN58" s="716"/>
      <c r="BO58" s="716"/>
      <c r="BP58" s="716"/>
      <c r="BQ58" s="716"/>
      <c r="BR58" s="716"/>
      <c r="BS58" s="716"/>
      <c r="BT58" s="716"/>
      <c r="BU58" s="716"/>
      <c r="BV58" s="716"/>
      <c r="BW58" s="716"/>
      <c r="BX58" s="716"/>
      <c r="BY58" s="716"/>
      <c r="BZ58" s="716"/>
      <c r="CA58" s="716"/>
      <c r="CB58" s="716"/>
      <c r="CC58" s="716"/>
      <c r="CD58" s="716"/>
      <c r="CE58" s="716"/>
      <c r="CF58" s="716"/>
      <c r="CG58" s="716"/>
      <c r="CH58" s="716"/>
      <c r="CI58" s="716"/>
      <c r="CJ58" s="716"/>
      <c r="CK58" s="716"/>
      <c r="CL58" s="716"/>
      <c r="CM58" s="716"/>
      <c r="CN58" s="716"/>
      <c r="CO58" s="716"/>
      <c r="CP58" s="716"/>
      <c r="CQ58" s="716"/>
      <c r="CR58" s="716"/>
      <c r="CS58" s="716"/>
      <c r="CT58" s="716"/>
      <c r="CU58" s="716"/>
      <c r="CV58" s="716"/>
      <c r="CW58" s="716"/>
      <c r="CX58" s="716"/>
      <c r="CY58" s="716"/>
      <c r="CZ58" s="716"/>
      <c r="DA58" s="716"/>
      <c r="DB58" s="716"/>
      <c r="DC58" s="716"/>
      <c r="DD58" s="716"/>
      <c r="DE58" s="716"/>
      <c r="DF58" s="716"/>
      <c r="DG58" s="716"/>
      <c r="DH58" s="716"/>
      <c r="DI58" s="716"/>
      <c r="DJ58" s="716"/>
      <c r="DK58" s="716"/>
      <c r="DL58" s="716"/>
      <c r="DM58" s="716"/>
      <c r="DN58" s="716"/>
      <c r="DO58" s="716"/>
      <c r="DP58" s="716"/>
      <c r="DQ58" s="716"/>
      <c r="DR58" s="716"/>
      <c r="DS58" s="716"/>
      <c r="DT58" s="716"/>
      <c r="DU58" s="716"/>
      <c r="DV58" s="716"/>
      <c r="DW58" s="716"/>
      <c r="DX58" s="716"/>
    </row>
    <row r="59" spans="2:128" x14ac:dyDescent="0.2">
      <c r="B59" s="715"/>
      <c r="C59" s="716"/>
      <c r="D59" s="716"/>
      <c r="E59" s="716"/>
      <c r="F59" s="716"/>
      <c r="G59" s="716"/>
      <c r="H59" s="716"/>
      <c r="I59" s="716"/>
      <c r="J59" s="716"/>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6"/>
      <c r="AI59" s="716"/>
      <c r="AJ59" s="716"/>
      <c r="AK59" s="716"/>
      <c r="AL59" s="716"/>
      <c r="AM59" s="716"/>
      <c r="AN59" s="716"/>
      <c r="AO59" s="716"/>
      <c r="AP59" s="716"/>
      <c r="AQ59" s="716"/>
      <c r="AR59" s="716"/>
      <c r="AS59" s="716"/>
      <c r="AT59" s="716"/>
      <c r="AU59" s="716"/>
      <c r="AV59" s="716"/>
      <c r="AW59" s="716"/>
      <c r="AX59" s="716"/>
      <c r="AY59" s="716"/>
      <c r="AZ59" s="716"/>
      <c r="BA59" s="716"/>
      <c r="BB59" s="716"/>
      <c r="BC59" s="716"/>
      <c r="BD59" s="716"/>
      <c r="BE59" s="716"/>
      <c r="BF59" s="716"/>
      <c r="BG59" s="716"/>
      <c r="BH59" s="716"/>
      <c r="BI59" s="716"/>
      <c r="BJ59" s="716"/>
      <c r="BK59" s="716"/>
      <c r="BL59" s="716"/>
      <c r="BM59" s="716"/>
      <c r="BN59" s="716"/>
      <c r="BO59" s="716"/>
      <c r="BP59" s="716"/>
      <c r="BQ59" s="716"/>
      <c r="BR59" s="716"/>
      <c r="BS59" s="716"/>
      <c r="BT59" s="716"/>
      <c r="BU59" s="716"/>
      <c r="BV59" s="716"/>
      <c r="BW59" s="716"/>
      <c r="BX59" s="716"/>
      <c r="BY59" s="716"/>
      <c r="BZ59" s="716"/>
      <c r="CA59" s="716"/>
      <c r="CB59" s="716"/>
      <c r="CC59" s="716"/>
      <c r="CD59" s="716"/>
      <c r="CE59" s="716"/>
      <c r="CF59" s="716"/>
      <c r="CG59" s="716"/>
      <c r="CH59" s="716"/>
      <c r="CI59" s="716"/>
      <c r="CJ59" s="716"/>
      <c r="CK59" s="716"/>
      <c r="CL59" s="716"/>
      <c r="CM59" s="716"/>
      <c r="CN59" s="716"/>
      <c r="CO59" s="716"/>
      <c r="CP59" s="716"/>
      <c r="CQ59" s="716"/>
      <c r="CR59" s="716"/>
      <c r="CS59" s="716"/>
      <c r="CT59" s="716"/>
      <c r="CU59" s="716"/>
      <c r="CV59" s="716"/>
      <c r="CW59" s="716"/>
      <c r="CX59" s="716"/>
      <c r="CY59" s="716"/>
      <c r="CZ59" s="716"/>
      <c r="DA59" s="716"/>
      <c r="DB59" s="716"/>
      <c r="DC59" s="716"/>
      <c r="DD59" s="716"/>
      <c r="DE59" s="716"/>
      <c r="DF59" s="716"/>
      <c r="DG59" s="716"/>
      <c r="DH59" s="716"/>
      <c r="DI59" s="716"/>
      <c r="DJ59" s="716"/>
      <c r="DK59" s="716"/>
      <c r="DL59" s="716"/>
      <c r="DM59" s="716"/>
      <c r="DN59" s="716"/>
      <c r="DO59" s="716"/>
      <c r="DP59" s="716"/>
      <c r="DQ59" s="716"/>
      <c r="DR59" s="716"/>
      <c r="DS59" s="716"/>
      <c r="DT59" s="716"/>
      <c r="DU59" s="716"/>
      <c r="DV59" s="716"/>
      <c r="DW59" s="716"/>
      <c r="DX59" s="716"/>
    </row>
    <row r="60" spans="2:128" x14ac:dyDescent="0.2">
      <c r="B60" s="715" t="s">
        <v>535</v>
      </c>
      <c r="C60" s="717" t="s">
        <v>536</v>
      </c>
      <c r="D60" s="716"/>
      <c r="E60" s="716"/>
      <c r="F60" s="716"/>
      <c r="G60" s="716"/>
      <c r="H60" s="716"/>
      <c r="I60" s="716"/>
      <c r="J60" s="716"/>
      <c r="K60" s="716"/>
      <c r="L60" s="716"/>
      <c r="M60" s="716"/>
      <c r="N60" s="716"/>
      <c r="O60" s="716"/>
      <c r="P60" s="716"/>
      <c r="Q60" s="716"/>
      <c r="R60" s="716"/>
      <c r="S60" s="716"/>
      <c r="T60" s="716"/>
      <c r="U60" s="716"/>
      <c r="V60" s="716"/>
      <c r="W60" s="716"/>
      <c r="X60" s="716"/>
      <c r="Y60" s="716"/>
      <c r="Z60" s="716"/>
      <c r="AA60" s="716"/>
      <c r="AB60" s="716"/>
      <c r="AC60" s="716"/>
      <c r="AD60" s="716"/>
      <c r="AE60" s="716"/>
      <c r="AF60" s="716"/>
      <c r="AG60" s="716"/>
      <c r="AH60" s="716"/>
      <c r="AI60" s="716"/>
      <c r="AJ60" s="716"/>
      <c r="AK60" s="716"/>
      <c r="AL60" s="716"/>
      <c r="AM60" s="716"/>
      <c r="AN60" s="716"/>
      <c r="AO60" s="716"/>
      <c r="AP60" s="716"/>
      <c r="AQ60" s="716"/>
      <c r="AR60" s="716"/>
      <c r="AS60" s="716"/>
      <c r="AT60" s="716"/>
      <c r="AU60" s="716"/>
      <c r="AV60" s="716"/>
      <c r="AW60" s="716"/>
      <c r="AX60" s="716"/>
      <c r="AY60" s="716"/>
      <c r="AZ60" s="716"/>
      <c r="BA60" s="716"/>
      <c r="BB60" s="716"/>
      <c r="BC60" s="716"/>
      <c r="BD60" s="716"/>
      <c r="BE60" s="716"/>
      <c r="BF60" s="716"/>
      <c r="BG60" s="716"/>
      <c r="BH60" s="716"/>
      <c r="BI60" s="716"/>
      <c r="BJ60" s="716"/>
      <c r="BK60" s="716"/>
      <c r="BL60" s="716"/>
      <c r="BM60" s="716"/>
      <c r="BN60" s="716"/>
      <c r="BO60" s="716"/>
      <c r="BP60" s="716"/>
      <c r="BQ60" s="716"/>
      <c r="BR60" s="716"/>
      <c r="BS60" s="716"/>
      <c r="BT60" s="716"/>
      <c r="BU60" s="716"/>
      <c r="BV60" s="716"/>
      <c r="BW60" s="716"/>
      <c r="BX60" s="716"/>
      <c r="BY60" s="716"/>
      <c r="BZ60" s="716"/>
      <c r="CA60" s="716"/>
      <c r="CB60" s="716"/>
      <c r="CC60" s="716"/>
      <c r="CD60" s="716"/>
      <c r="CE60" s="716"/>
      <c r="CF60" s="716"/>
      <c r="CG60" s="716"/>
      <c r="CH60" s="716"/>
      <c r="CI60" s="716"/>
      <c r="CJ60" s="716"/>
      <c r="CK60" s="716"/>
      <c r="CL60" s="716"/>
      <c r="CM60" s="716"/>
      <c r="CN60" s="716"/>
      <c r="CO60" s="716"/>
      <c r="CP60" s="716"/>
      <c r="CQ60" s="716"/>
      <c r="CR60" s="716"/>
      <c r="CS60" s="716"/>
      <c r="CT60" s="716"/>
      <c r="CU60" s="716"/>
      <c r="CV60" s="716"/>
      <c r="CW60" s="716"/>
      <c r="CX60" s="716"/>
      <c r="CY60" s="716"/>
      <c r="CZ60" s="716"/>
      <c r="DA60" s="716"/>
      <c r="DB60" s="716"/>
      <c r="DC60" s="716"/>
      <c r="DD60" s="716"/>
      <c r="DE60" s="716"/>
      <c r="DF60" s="716"/>
      <c r="DG60" s="716"/>
      <c r="DH60" s="716"/>
      <c r="DI60" s="716"/>
      <c r="DJ60" s="716"/>
      <c r="DK60" s="716"/>
      <c r="DL60" s="716"/>
      <c r="DM60" s="716"/>
      <c r="DN60" s="716"/>
      <c r="DO60" s="716"/>
      <c r="DP60" s="716"/>
      <c r="DQ60" s="716"/>
      <c r="DR60" s="716"/>
      <c r="DS60" s="716"/>
      <c r="DT60" s="716"/>
      <c r="DU60" s="716"/>
      <c r="DV60" s="716"/>
      <c r="DW60" s="716"/>
      <c r="DX60" s="716"/>
    </row>
    <row r="61" spans="2:128" x14ac:dyDescent="0.2">
      <c r="B61" s="718" t="s">
        <v>51</v>
      </c>
      <c r="C61" s="716" t="s">
        <v>537</v>
      </c>
      <c r="D61" s="716"/>
      <c r="E61" s="716"/>
      <c r="F61" s="716"/>
      <c r="G61" s="716"/>
      <c r="H61" s="716"/>
      <c r="I61" s="716"/>
      <c r="J61" s="716"/>
      <c r="K61" s="716"/>
      <c r="L61" s="716"/>
      <c r="M61" s="716"/>
      <c r="N61" s="716"/>
      <c r="O61" s="716"/>
      <c r="P61" s="716"/>
      <c r="Q61" s="716"/>
      <c r="R61" s="716"/>
      <c r="S61" s="716"/>
      <c r="T61" s="716"/>
      <c r="U61" s="716"/>
      <c r="V61" s="716"/>
      <c r="W61" s="716"/>
      <c r="X61" s="716"/>
      <c r="Y61" s="716"/>
      <c r="Z61" s="716"/>
      <c r="AA61" s="716"/>
      <c r="AB61" s="716"/>
      <c r="AC61" s="716"/>
      <c r="AD61" s="716"/>
      <c r="AE61" s="716"/>
      <c r="AF61" s="716"/>
      <c r="AG61" s="716"/>
      <c r="AH61" s="716"/>
      <c r="AI61" s="716"/>
      <c r="AJ61" s="716"/>
      <c r="AK61" s="716"/>
      <c r="AL61" s="716"/>
      <c r="AM61" s="716"/>
      <c r="AN61" s="716"/>
      <c r="AO61" s="716"/>
      <c r="AP61" s="716"/>
      <c r="AQ61" s="716"/>
      <c r="AR61" s="716"/>
      <c r="AS61" s="716"/>
      <c r="AT61" s="716"/>
      <c r="AU61" s="716"/>
      <c r="AV61" s="716"/>
      <c r="AW61" s="716"/>
      <c r="AX61" s="716"/>
      <c r="AY61" s="716"/>
      <c r="AZ61" s="716"/>
      <c r="BA61" s="716"/>
      <c r="BB61" s="716"/>
      <c r="BC61" s="716"/>
      <c r="BD61" s="716"/>
      <c r="BE61" s="716"/>
      <c r="BF61" s="716"/>
      <c r="BG61" s="716"/>
      <c r="BH61" s="716"/>
      <c r="BI61" s="716"/>
      <c r="BJ61" s="716"/>
      <c r="BK61" s="716"/>
      <c r="BL61" s="716"/>
      <c r="BM61" s="716"/>
      <c r="BN61" s="716"/>
      <c r="BO61" s="716"/>
      <c r="BP61" s="716"/>
      <c r="BQ61" s="716"/>
      <c r="BR61" s="716"/>
      <c r="BS61" s="716"/>
      <c r="BT61" s="716"/>
      <c r="BU61" s="716"/>
      <c r="BV61" s="716"/>
      <c r="BW61" s="716"/>
      <c r="BX61" s="716"/>
      <c r="BY61" s="716"/>
      <c r="BZ61" s="716"/>
      <c r="CA61" s="716"/>
      <c r="CB61" s="716"/>
      <c r="CC61" s="716"/>
      <c r="CD61" s="716"/>
      <c r="CE61" s="716"/>
      <c r="CF61" s="716"/>
      <c r="CG61" s="716"/>
      <c r="CH61" s="716"/>
      <c r="CI61" s="716"/>
      <c r="CJ61" s="716"/>
      <c r="CK61" s="716"/>
      <c r="CL61" s="716"/>
      <c r="CM61" s="716"/>
      <c r="CN61" s="716"/>
      <c r="CO61" s="716"/>
      <c r="CP61" s="716"/>
      <c r="CQ61" s="716"/>
      <c r="CR61" s="716"/>
      <c r="CS61" s="716"/>
      <c r="CT61" s="716"/>
      <c r="CU61" s="716"/>
      <c r="CV61" s="716"/>
      <c r="CW61" s="716"/>
      <c r="CX61" s="716"/>
      <c r="CY61" s="716"/>
      <c r="CZ61" s="716"/>
      <c r="DA61" s="716"/>
      <c r="DB61" s="716"/>
      <c r="DC61" s="716"/>
      <c r="DD61" s="716"/>
      <c r="DE61" s="716"/>
      <c r="DF61" s="716"/>
      <c r="DG61" s="716"/>
      <c r="DH61" s="716"/>
      <c r="DI61" s="716"/>
      <c r="DJ61" s="716"/>
      <c r="DK61" s="716"/>
      <c r="DL61" s="716"/>
      <c r="DM61" s="716"/>
      <c r="DN61" s="716"/>
      <c r="DO61" s="716"/>
      <c r="DP61" s="716"/>
      <c r="DQ61" s="716"/>
      <c r="DR61" s="716"/>
      <c r="DS61" s="716"/>
      <c r="DT61" s="716"/>
      <c r="DU61" s="716"/>
      <c r="DV61" s="716"/>
      <c r="DW61" s="716"/>
      <c r="DX61" s="716"/>
    </row>
    <row r="62" spans="2:128" x14ac:dyDescent="0.2">
      <c r="B62" s="718" t="s">
        <v>52</v>
      </c>
      <c r="C62" s="716" t="s">
        <v>538</v>
      </c>
      <c r="D62" s="716"/>
      <c r="E62" s="716"/>
      <c r="F62" s="716"/>
      <c r="G62" s="716"/>
      <c r="H62" s="716"/>
      <c r="I62" s="716"/>
      <c r="J62" s="716"/>
      <c r="K62" s="716"/>
      <c r="L62" s="716"/>
      <c r="M62" s="716"/>
      <c r="N62" s="716"/>
      <c r="O62" s="716"/>
      <c r="P62" s="716"/>
      <c r="Q62" s="716"/>
      <c r="R62" s="716"/>
      <c r="S62" s="716"/>
      <c r="T62" s="716"/>
      <c r="U62" s="716"/>
      <c r="V62" s="716"/>
      <c r="W62" s="716"/>
      <c r="X62" s="716"/>
      <c r="Y62" s="716"/>
      <c r="Z62" s="716"/>
      <c r="AA62" s="716"/>
      <c r="AB62" s="716"/>
      <c r="AC62" s="716"/>
      <c r="AD62" s="716"/>
      <c r="AE62" s="716"/>
      <c r="AF62" s="716"/>
      <c r="AG62" s="716"/>
      <c r="AH62" s="716"/>
      <c r="AI62" s="716"/>
      <c r="AJ62" s="716"/>
      <c r="AK62" s="716"/>
      <c r="AL62" s="716"/>
      <c r="AM62" s="716"/>
      <c r="AN62" s="716"/>
      <c r="AO62" s="716"/>
      <c r="AP62" s="716"/>
      <c r="AQ62" s="716"/>
      <c r="AR62" s="716"/>
      <c r="AS62" s="716"/>
      <c r="AT62" s="716"/>
      <c r="AU62" s="716"/>
      <c r="AV62" s="716"/>
      <c r="AW62" s="716"/>
      <c r="AX62" s="716"/>
      <c r="AY62" s="716"/>
      <c r="AZ62" s="716"/>
      <c r="BA62" s="716"/>
      <c r="BB62" s="716"/>
      <c r="BC62" s="716"/>
      <c r="BD62" s="716"/>
      <c r="BE62" s="716"/>
      <c r="BF62" s="716"/>
      <c r="BG62" s="716"/>
      <c r="BH62" s="716"/>
      <c r="BI62" s="716"/>
      <c r="BJ62" s="716"/>
      <c r="BK62" s="716"/>
      <c r="BL62" s="716"/>
      <c r="BM62" s="716"/>
      <c r="BN62" s="716"/>
      <c r="BO62" s="716"/>
      <c r="BP62" s="716"/>
      <c r="BQ62" s="716"/>
      <c r="BR62" s="716"/>
      <c r="BS62" s="716"/>
      <c r="BT62" s="716"/>
      <c r="BU62" s="716"/>
      <c r="BV62" s="716"/>
      <c r="BW62" s="716"/>
      <c r="BX62" s="716"/>
      <c r="BY62" s="716"/>
      <c r="BZ62" s="716"/>
      <c r="CA62" s="716"/>
      <c r="CB62" s="716"/>
      <c r="CC62" s="716"/>
      <c r="CD62" s="716"/>
      <c r="CE62" s="716"/>
      <c r="CF62" s="716"/>
      <c r="CG62" s="716"/>
      <c r="CH62" s="716"/>
      <c r="CI62" s="716"/>
      <c r="CJ62" s="716"/>
      <c r="CK62" s="716"/>
      <c r="CL62" s="716"/>
      <c r="CM62" s="716"/>
      <c r="CN62" s="716"/>
      <c r="CO62" s="716"/>
      <c r="CP62" s="716"/>
      <c r="CQ62" s="716"/>
      <c r="CR62" s="716"/>
      <c r="CS62" s="716"/>
      <c r="CT62" s="716"/>
      <c r="CU62" s="716"/>
      <c r="CV62" s="716"/>
      <c r="CW62" s="716"/>
      <c r="CX62" s="716"/>
      <c r="CY62" s="716"/>
      <c r="CZ62" s="716"/>
      <c r="DA62" s="716"/>
      <c r="DB62" s="716"/>
      <c r="DC62" s="716"/>
      <c r="DD62" s="716"/>
      <c r="DE62" s="716"/>
      <c r="DF62" s="716"/>
      <c r="DG62" s="716"/>
      <c r="DH62" s="716"/>
      <c r="DI62" s="716"/>
      <c r="DJ62" s="716"/>
      <c r="DK62" s="716"/>
      <c r="DL62" s="716"/>
      <c r="DM62" s="716"/>
      <c r="DN62" s="716"/>
      <c r="DO62" s="716"/>
      <c r="DP62" s="716"/>
      <c r="DQ62" s="716"/>
      <c r="DR62" s="716"/>
      <c r="DS62" s="716"/>
      <c r="DT62" s="716"/>
      <c r="DU62" s="716"/>
      <c r="DV62" s="716"/>
      <c r="DW62" s="716"/>
      <c r="DX62" s="716"/>
    </row>
    <row r="63" spans="2:128" x14ac:dyDescent="0.2">
      <c r="B63" s="718" t="s">
        <v>53</v>
      </c>
      <c r="C63" s="716" t="s">
        <v>539</v>
      </c>
      <c r="D63" s="716"/>
      <c r="E63" s="716"/>
      <c r="F63" s="716"/>
      <c r="G63" s="716"/>
      <c r="H63" s="716"/>
      <c r="I63" s="716"/>
      <c r="J63" s="716"/>
      <c r="K63" s="716"/>
      <c r="L63" s="716"/>
      <c r="M63" s="716"/>
      <c r="N63" s="716"/>
      <c r="O63" s="716"/>
      <c r="P63" s="716"/>
      <c r="Q63" s="716"/>
      <c r="R63" s="716"/>
      <c r="S63" s="716"/>
      <c r="T63" s="716"/>
      <c r="U63" s="716"/>
      <c r="V63" s="716"/>
      <c r="W63" s="716"/>
      <c r="X63" s="716"/>
      <c r="Y63" s="716"/>
      <c r="Z63" s="716"/>
      <c r="AA63" s="716"/>
      <c r="AB63" s="716"/>
      <c r="AC63" s="716"/>
      <c r="AD63" s="716"/>
      <c r="AE63" s="716"/>
      <c r="AF63" s="716"/>
      <c r="AG63" s="716"/>
      <c r="AH63" s="716"/>
      <c r="AI63" s="716"/>
      <c r="AJ63" s="716"/>
      <c r="AK63" s="716"/>
      <c r="AL63" s="716"/>
      <c r="AM63" s="716"/>
      <c r="AN63" s="716"/>
      <c r="AO63" s="716"/>
      <c r="AP63" s="716"/>
      <c r="AQ63" s="716"/>
      <c r="AR63" s="716"/>
      <c r="AS63" s="716"/>
      <c r="AT63" s="716"/>
      <c r="AU63" s="716"/>
      <c r="AV63" s="716"/>
      <c r="AW63" s="716"/>
      <c r="AX63" s="716"/>
      <c r="AY63" s="716"/>
      <c r="AZ63" s="716"/>
      <c r="BA63" s="716"/>
      <c r="BB63" s="716"/>
      <c r="BC63" s="716"/>
      <c r="BD63" s="716"/>
      <c r="BE63" s="716"/>
      <c r="BF63" s="716"/>
      <c r="BG63" s="716"/>
      <c r="BH63" s="716"/>
      <c r="BI63" s="716"/>
      <c r="BJ63" s="716"/>
      <c r="BK63" s="716"/>
      <c r="BL63" s="716"/>
      <c r="BM63" s="716"/>
      <c r="BN63" s="716"/>
      <c r="BO63" s="716"/>
      <c r="BP63" s="716"/>
      <c r="BQ63" s="716"/>
      <c r="BR63" s="716"/>
      <c r="BS63" s="716"/>
      <c r="BT63" s="716"/>
      <c r="BU63" s="716"/>
      <c r="BV63" s="716"/>
      <c r="BW63" s="716"/>
      <c r="BX63" s="716"/>
      <c r="BY63" s="716"/>
      <c r="BZ63" s="716"/>
      <c r="CA63" s="716"/>
      <c r="CB63" s="716"/>
      <c r="CC63" s="716"/>
      <c r="CD63" s="716"/>
      <c r="CE63" s="716"/>
      <c r="CF63" s="716"/>
      <c r="CG63" s="716"/>
      <c r="CH63" s="716"/>
      <c r="CI63" s="716"/>
      <c r="CJ63" s="716"/>
      <c r="CK63" s="716"/>
      <c r="CL63" s="716"/>
      <c r="CM63" s="716"/>
      <c r="CN63" s="716"/>
      <c r="CO63" s="716"/>
      <c r="CP63" s="716"/>
      <c r="CQ63" s="716"/>
      <c r="CR63" s="716"/>
      <c r="CS63" s="716"/>
      <c r="CT63" s="716"/>
      <c r="CU63" s="716"/>
      <c r="CV63" s="716"/>
      <c r="CW63" s="716"/>
      <c r="CX63" s="716"/>
      <c r="CY63" s="716"/>
      <c r="CZ63" s="716"/>
      <c r="DA63" s="716"/>
      <c r="DB63" s="716"/>
      <c r="DC63" s="716"/>
      <c r="DD63" s="716"/>
      <c r="DE63" s="716"/>
      <c r="DF63" s="716"/>
      <c r="DG63" s="716"/>
      <c r="DH63" s="716"/>
      <c r="DI63" s="716"/>
      <c r="DJ63" s="716"/>
      <c r="DK63" s="716"/>
      <c r="DL63" s="716"/>
      <c r="DM63" s="716"/>
      <c r="DN63" s="716"/>
      <c r="DO63" s="716"/>
      <c r="DP63" s="716"/>
      <c r="DQ63" s="716"/>
      <c r="DR63" s="716"/>
      <c r="DS63" s="716"/>
      <c r="DT63" s="716"/>
      <c r="DU63" s="716"/>
      <c r="DV63" s="716"/>
      <c r="DW63" s="716"/>
      <c r="DX63" s="716"/>
    </row>
    <row r="64" spans="2:128" x14ac:dyDescent="0.2">
      <c r="B64" s="718" t="s">
        <v>54</v>
      </c>
      <c r="C64" s="716" t="s">
        <v>540</v>
      </c>
      <c r="D64" s="716"/>
      <c r="E64" s="716"/>
      <c r="F64" s="716"/>
      <c r="G64" s="716"/>
      <c r="H64" s="716"/>
      <c r="I64" s="716"/>
      <c r="J64" s="716"/>
      <c r="K64" s="716"/>
      <c r="L64" s="716"/>
      <c r="M64" s="716"/>
      <c r="N64" s="716"/>
      <c r="O64" s="716"/>
      <c r="P64" s="716"/>
      <c r="Q64" s="716"/>
      <c r="R64" s="716"/>
      <c r="S64" s="716"/>
      <c r="T64" s="716"/>
      <c r="U64" s="716"/>
      <c r="V64" s="716"/>
      <c r="W64" s="716"/>
      <c r="X64" s="716"/>
      <c r="Y64" s="716"/>
      <c r="Z64" s="716"/>
      <c r="AA64" s="716"/>
      <c r="AB64" s="716"/>
      <c r="AC64" s="716"/>
      <c r="AD64" s="716"/>
      <c r="AE64" s="716"/>
      <c r="AF64" s="716"/>
      <c r="AG64" s="716"/>
      <c r="AH64" s="716"/>
      <c r="AI64" s="716"/>
      <c r="AJ64" s="716"/>
      <c r="AK64" s="716"/>
      <c r="AL64" s="716"/>
      <c r="AM64" s="716"/>
      <c r="AN64" s="716"/>
      <c r="AO64" s="716"/>
      <c r="AP64" s="716"/>
      <c r="AQ64" s="716"/>
      <c r="AR64" s="716"/>
      <c r="AS64" s="716"/>
      <c r="AT64" s="716"/>
      <c r="AU64" s="716"/>
      <c r="AV64" s="716"/>
      <c r="AW64" s="716"/>
      <c r="AX64" s="716"/>
      <c r="AY64" s="716"/>
      <c r="AZ64" s="716"/>
      <c r="BA64" s="716"/>
      <c r="BB64" s="716"/>
      <c r="BC64" s="716"/>
      <c r="BD64" s="716"/>
      <c r="BE64" s="716"/>
      <c r="BF64" s="716"/>
      <c r="BG64" s="716"/>
      <c r="BH64" s="716"/>
      <c r="BI64" s="716"/>
      <c r="BJ64" s="716"/>
      <c r="BK64" s="716"/>
      <c r="BL64" s="716"/>
      <c r="BM64" s="716"/>
      <c r="BN64" s="716"/>
      <c r="BO64" s="716"/>
      <c r="BP64" s="716"/>
      <c r="BQ64" s="716"/>
      <c r="BR64" s="716"/>
      <c r="BS64" s="716"/>
      <c r="BT64" s="716"/>
      <c r="BU64" s="716"/>
      <c r="BV64" s="716"/>
      <c r="BW64" s="716"/>
      <c r="BX64" s="716"/>
      <c r="BY64" s="716"/>
      <c r="BZ64" s="716"/>
      <c r="CA64" s="716"/>
      <c r="CB64" s="716"/>
      <c r="CC64" s="716"/>
      <c r="CD64" s="716"/>
      <c r="CE64" s="716"/>
      <c r="CF64" s="716"/>
      <c r="CG64" s="716"/>
      <c r="CH64" s="716"/>
      <c r="CI64" s="716"/>
      <c r="CJ64" s="716"/>
      <c r="CK64" s="716"/>
      <c r="CL64" s="716"/>
      <c r="CM64" s="716"/>
      <c r="CN64" s="716"/>
      <c r="CO64" s="716"/>
      <c r="CP64" s="716"/>
      <c r="CQ64" s="716"/>
      <c r="CR64" s="716"/>
      <c r="CS64" s="716"/>
      <c r="CT64" s="716"/>
      <c r="CU64" s="716"/>
      <c r="CV64" s="716"/>
      <c r="CW64" s="716"/>
      <c r="CX64" s="716"/>
      <c r="CY64" s="716"/>
      <c r="CZ64" s="716"/>
      <c r="DA64" s="716"/>
      <c r="DB64" s="716"/>
      <c r="DC64" s="716"/>
      <c r="DD64" s="716"/>
      <c r="DE64" s="716"/>
      <c r="DF64" s="716"/>
      <c r="DG64" s="716"/>
      <c r="DH64" s="716"/>
      <c r="DI64" s="716"/>
      <c r="DJ64" s="716"/>
      <c r="DK64" s="716"/>
      <c r="DL64" s="716"/>
      <c r="DM64" s="716"/>
      <c r="DN64" s="716"/>
      <c r="DO64" s="716"/>
      <c r="DP64" s="716"/>
      <c r="DQ64" s="716"/>
      <c r="DR64" s="716"/>
      <c r="DS64" s="716"/>
      <c r="DT64" s="716"/>
      <c r="DU64" s="716"/>
      <c r="DV64" s="716"/>
      <c r="DW64" s="716"/>
      <c r="DX64" s="716"/>
    </row>
    <row r="65" spans="2:128" x14ac:dyDescent="0.2">
      <c r="B65" s="718" t="s">
        <v>55</v>
      </c>
      <c r="C65" s="716" t="s">
        <v>541</v>
      </c>
      <c r="D65" s="716"/>
      <c r="E65" s="716"/>
      <c r="F65" s="716"/>
      <c r="G65" s="716"/>
      <c r="H65" s="716"/>
      <c r="I65" s="716"/>
      <c r="J65" s="716"/>
      <c r="K65" s="716"/>
      <c r="L65" s="716"/>
      <c r="M65" s="716"/>
      <c r="N65" s="716"/>
      <c r="O65" s="716"/>
      <c r="P65" s="716"/>
      <c r="Q65" s="716"/>
      <c r="R65" s="716"/>
      <c r="S65" s="716"/>
      <c r="T65" s="716"/>
      <c r="U65" s="716"/>
      <c r="V65" s="716"/>
      <c r="W65" s="716"/>
      <c r="X65" s="716"/>
      <c r="Y65" s="716"/>
      <c r="Z65" s="716"/>
      <c r="AA65" s="716"/>
      <c r="AB65" s="716"/>
      <c r="AC65" s="716"/>
      <c r="AD65" s="716"/>
      <c r="AE65" s="716"/>
      <c r="AF65" s="716"/>
      <c r="AG65" s="716"/>
      <c r="AH65" s="716"/>
      <c r="AI65" s="716"/>
      <c r="AJ65" s="716"/>
      <c r="AK65" s="716"/>
      <c r="AL65" s="716"/>
      <c r="AM65" s="716"/>
      <c r="AN65" s="716"/>
      <c r="AO65" s="716"/>
      <c r="AP65" s="716"/>
      <c r="AQ65" s="716"/>
      <c r="AR65" s="716"/>
      <c r="AS65" s="716"/>
      <c r="AT65" s="716"/>
      <c r="AU65" s="716"/>
      <c r="AV65" s="716"/>
      <c r="AW65" s="716"/>
      <c r="AX65" s="716"/>
      <c r="AY65" s="716"/>
      <c r="AZ65" s="716"/>
      <c r="BA65" s="716"/>
      <c r="BB65" s="716"/>
      <c r="BC65" s="716"/>
      <c r="BD65" s="716"/>
      <c r="BE65" s="716"/>
      <c r="BF65" s="716"/>
      <c r="BG65" s="716"/>
      <c r="BH65" s="716"/>
      <c r="BI65" s="716"/>
      <c r="BJ65" s="716"/>
      <c r="BK65" s="716"/>
      <c r="BL65" s="716"/>
      <c r="BM65" s="716"/>
      <c r="BN65" s="716"/>
      <c r="BO65" s="716"/>
      <c r="BP65" s="716"/>
      <c r="BQ65" s="716"/>
      <c r="BR65" s="716"/>
      <c r="BS65" s="716"/>
      <c r="BT65" s="716"/>
      <c r="BU65" s="716"/>
      <c r="BV65" s="716"/>
      <c r="BW65" s="716"/>
      <c r="BX65" s="716"/>
      <c r="BY65" s="716"/>
      <c r="BZ65" s="716"/>
      <c r="CA65" s="716"/>
      <c r="CB65" s="716"/>
      <c r="CC65" s="716"/>
      <c r="CD65" s="716"/>
      <c r="CE65" s="716"/>
      <c r="CF65" s="716"/>
      <c r="CG65" s="716"/>
      <c r="CH65" s="716"/>
      <c r="CI65" s="716"/>
      <c r="CJ65" s="716"/>
      <c r="CK65" s="716"/>
      <c r="CL65" s="716"/>
      <c r="CM65" s="716"/>
      <c r="CN65" s="716"/>
      <c r="CO65" s="716"/>
      <c r="CP65" s="716"/>
      <c r="CQ65" s="716"/>
      <c r="CR65" s="716"/>
      <c r="CS65" s="716"/>
      <c r="CT65" s="716"/>
      <c r="CU65" s="716"/>
      <c r="CV65" s="716"/>
      <c r="CW65" s="716"/>
      <c r="CX65" s="716"/>
      <c r="CY65" s="716"/>
      <c r="CZ65" s="716"/>
      <c r="DA65" s="716"/>
      <c r="DB65" s="716"/>
      <c r="DC65" s="716"/>
      <c r="DD65" s="716"/>
      <c r="DE65" s="716"/>
      <c r="DF65" s="716"/>
      <c r="DG65" s="716"/>
      <c r="DH65" s="716"/>
      <c r="DI65" s="716"/>
      <c r="DJ65" s="716"/>
      <c r="DK65" s="716"/>
      <c r="DL65" s="716"/>
      <c r="DM65" s="716"/>
      <c r="DN65" s="716"/>
      <c r="DO65" s="716"/>
      <c r="DP65" s="716"/>
      <c r="DQ65" s="716"/>
      <c r="DR65" s="716"/>
      <c r="DS65" s="716"/>
      <c r="DT65" s="716"/>
      <c r="DU65" s="716"/>
      <c r="DV65" s="716"/>
      <c r="DW65" s="716"/>
      <c r="DX65" s="716"/>
    </row>
    <row r="66" spans="2:128" x14ac:dyDescent="0.2">
      <c r="B66" s="718" t="s">
        <v>56</v>
      </c>
      <c r="C66" s="716" t="s">
        <v>542</v>
      </c>
      <c r="D66" s="716"/>
      <c r="E66" s="716"/>
      <c r="F66" s="716"/>
      <c r="G66" s="716"/>
      <c r="H66" s="716"/>
      <c r="I66" s="716"/>
      <c r="J66" s="716"/>
      <c r="K66" s="716"/>
      <c r="L66" s="716"/>
      <c r="M66" s="716"/>
      <c r="N66" s="716"/>
      <c r="O66" s="716"/>
      <c r="P66" s="716"/>
      <c r="Q66" s="716"/>
      <c r="R66" s="716"/>
      <c r="S66" s="716"/>
      <c r="T66" s="716"/>
      <c r="U66" s="716"/>
      <c r="V66" s="716"/>
      <c r="W66" s="716"/>
      <c r="X66" s="716"/>
      <c r="Y66" s="716"/>
      <c r="Z66" s="716"/>
      <c r="AA66" s="716"/>
      <c r="AB66" s="716"/>
      <c r="AC66" s="716"/>
      <c r="AD66" s="716"/>
      <c r="AE66" s="716"/>
      <c r="AF66" s="716"/>
      <c r="AG66" s="716"/>
      <c r="AH66" s="716"/>
      <c r="AI66" s="716"/>
      <c r="AJ66" s="716"/>
      <c r="AK66" s="716"/>
      <c r="AL66" s="716"/>
      <c r="AM66" s="716"/>
      <c r="AN66" s="716"/>
      <c r="AO66" s="716"/>
      <c r="AP66" s="716"/>
      <c r="AQ66" s="716"/>
      <c r="AR66" s="716"/>
      <c r="AS66" s="716"/>
      <c r="AT66" s="716"/>
      <c r="AU66" s="716"/>
      <c r="AV66" s="716"/>
      <c r="AW66" s="716"/>
      <c r="AX66" s="716"/>
      <c r="AY66" s="716"/>
      <c r="AZ66" s="716"/>
      <c r="BA66" s="716"/>
      <c r="BB66" s="716"/>
      <c r="BC66" s="716"/>
      <c r="BD66" s="716"/>
      <c r="BE66" s="716"/>
      <c r="BF66" s="716"/>
      <c r="BG66" s="716"/>
      <c r="BH66" s="716"/>
      <c r="BI66" s="716"/>
      <c r="BJ66" s="716"/>
      <c r="BK66" s="716"/>
      <c r="BL66" s="716"/>
      <c r="BM66" s="716"/>
      <c r="BN66" s="716"/>
      <c r="BO66" s="716"/>
      <c r="BP66" s="716"/>
      <c r="BQ66" s="716"/>
      <c r="BR66" s="716"/>
      <c r="BS66" s="716"/>
      <c r="BT66" s="716"/>
      <c r="BU66" s="716"/>
      <c r="BV66" s="716"/>
      <c r="BW66" s="716"/>
      <c r="BX66" s="716"/>
      <c r="BY66" s="716"/>
      <c r="BZ66" s="716"/>
      <c r="CA66" s="716"/>
      <c r="CB66" s="716"/>
      <c r="CC66" s="716"/>
      <c r="CD66" s="716"/>
      <c r="CE66" s="716"/>
      <c r="CF66" s="716"/>
      <c r="CG66" s="716"/>
      <c r="CH66" s="716"/>
      <c r="CI66" s="716"/>
      <c r="CJ66" s="716"/>
      <c r="CK66" s="716"/>
      <c r="CL66" s="716"/>
      <c r="CM66" s="716"/>
      <c r="CN66" s="716"/>
      <c r="CO66" s="716"/>
      <c r="CP66" s="716"/>
      <c r="CQ66" s="716"/>
      <c r="CR66" s="716"/>
      <c r="CS66" s="716"/>
      <c r="CT66" s="716"/>
      <c r="CU66" s="716"/>
      <c r="CV66" s="716"/>
      <c r="CW66" s="716"/>
      <c r="CX66" s="716"/>
      <c r="CY66" s="716"/>
      <c r="CZ66" s="716"/>
      <c r="DA66" s="716"/>
      <c r="DB66" s="716"/>
      <c r="DC66" s="716"/>
      <c r="DD66" s="716"/>
      <c r="DE66" s="716"/>
      <c r="DF66" s="716"/>
      <c r="DG66" s="716"/>
      <c r="DH66" s="716"/>
      <c r="DI66" s="716"/>
      <c r="DJ66" s="716"/>
      <c r="DK66" s="716"/>
      <c r="DL66" s="716"/>
      <c r="DM66" s="716"/>
      <c r="DN66" s="716"/>
      <c r="DO66" s="716"/>
      <c r="DP66" s="716"/>
      <c r="DQ66" s="716"/>
      <c r="DR66" s="716"/>
      <c r="DS66" s="716"/>
      <c r="DT66" s="716"/>
      <c r="DU66" s="716"/>
      <c r="DV66" s="716"/>
      <c r="DW66" s="716"/>
      <c r="DX66" s="716"/>
    </row>
    <row r="67" spans="2:128" x14ac:dyDescent="0.2">
      <c r="B67" s="718" t="s">
        <v>57</v>
      </c>
      <c r="C67" s="716" t="s">
        <v>543</v>
      </c>
      <c r="D67" s="716"/>
      <c r="E67" s="716"/>
      <c r="F67" s="716"/>
      <c r="G67" s="716"/>
      <c r="H67" s="716"/>
      <c r="I67" s="716"/>
      <c r="J67" s="716"/>
      <c r="K67" s="716"/>
      <c r="L67" s="716"/>
      <c r="M67" s="716"/>
      <c r="N67" s="716"/>
      <c r="O67" s="716"/>
      <c r="P67" s="716"/>
      <c r="Q67" s="716"/>
      <c r="R67" s="716"/>
      <c r="S67" s="716"/>
      <c r="T67" s="716"/>
      <c r="U67" s="716"/>
      <c r="V67" s="716"/>
      <c r="W67" s="716"/>
      <c r="X67" s="716"/>
      <c r="Y67" s="716"/>
      <c r="Z67" s="716"/>
      <c r="AA67" s="716"/>
      <c r="AB67" s="716"/>
      <c r="AC67" s="716"/>
      <c r="AD67" s="716"/>
      <c r="AE67" s="716"/>
      <c r="AF67" s="716"/>
      <c r="AG67" s="716"/>
      <c r="AH67" s="716"/>
      <c r="AI67" s="716"/>
      <c r="AJ67" s="716"/>
      <c r="AK67" s="716"/>
      <c r="AL67" s="716"/>
      <c r="AM67" s="716"/>
      <c r="AN67" s="716"/>
      <c r="AO67" s="716"/>
      <c r="AP67" s="716"/>
      <c r="AQ67" s="716"/>
      <c r="AR67" s="716"/>
      <c r="AS67" s="716"/>
      <c r="AT67" s="716"/>
      <c r="AU67" s="716"/>
      <c r="AV67" s="716"/>
      <c r="AW67" s="716"/>
      <c r="AX67" s="716"/>
      <c r="AY67" s="716"/>
      <c r="AZ67" s="716"/>
      <c r="BA67" s="716"/>
      <c r="BB67" s="716"/>
      <c r="BC67" s="716"/>
      <c r="BD67" s="716"/>
      <c r="BE67" s="716"/>
      <c r="BF67" s="716"/>
      <c r="BG67" s="716"/>
      <c r="BH67" s="716"/>
      <c r="BI67" s="716"/>
      <c r="BJ67" s="716"/>
      <c r="BK67" s="716"/>
      <c r="BL67" s="716"/>
      <c r="BM67" s="716"/>
      <c r="BN67" s="716"/>
      <c r="BO67" s="716"/>
      <c r="BP67" s="716"/>
      <c r="BQ67" s="716"/>
      <c r="BR67" s="716"/>
      <c r="BS67" s="716"/>
      <c r="BT67" s="716"/>
      <c r="BU67" s="716"/>
      <c r="BV67" s="716"/>
      <c r="BW67" s="716"/>
      <c r="BX67" s="716"/>
      <c r="BY67" s="716"/>
      <c r="BZ67" s="716"/>
      <c r="CA67" s="716"/>
      <c r="CB67" s="716"/>
      <c r="CC67" s="716"/>
      <c r="CD67" s="716"/>
      <c r="CE67" s="716"/>
      <c r="CF67" s="716"/>
      <c r="CG67" s="716"/>
      <c r="CH67" s="716"/>
      <c r="CI67" s="716"/>
      <c r="CJ67" s="716"/>
      <c r="CK67" s="716"/>
      <c r="CL67" s="716"/>
      <c r="CM67" s="716"/>
      <c r="CN67" s="716"/>
      <c r="CO67" s="716"/>
      <c r="CP67" s="716"/>
      <c r="CQ67" s="716"/>
      <c r="CR67" s="716"/>
      <c r="CS67" s="716"/>
      <c r="CT67" s="716"/>
      <c r="CU67" s="716"/>
      <c r="CV67" s="716"/>
      <c r="CW67" s="716"/>
      <c r="CX67" s="716"/>
      <c r="CY67" s="716"/>
      <c r="CZ67" s="716"/>
      <c r="DA67" s="716"/>
      <c r="DB67" s="716"/>
      <c r="DC67" s="716"/>
      <c r="DD67" s="716"/>
      <c r="DE67" s="716"/>
      <c r="DF67" s="716"/>
      <c r="DG67" s="716"/>
      <c r="DH67" s="716"/>
      <c r="DI67" s="716"/>
      <c r="DJ67" s="716"/>
      <c r="DK67" s="716"/>
      <c r="DL67" s="716"/>
      <c r="DM67" s="716"/>
      <c r="DN67" s="716"/>
      <c r="DO67" s="716"/>
      <c r="DP67" s="716"/>
      <c r="DQ67" s="716"/>
      <c r="DR67" s="716"/>
      <c r="DS67" s="716"/>
      <c r="DT67" s="716"/>
      <c r="DU67" s="716"/>
      <c r="DV67" s="716"/>
      <c r="DW67" s="716"/>
      <c r="DX67" s="716"/>
    </row>
    <row r="68" spans="2:128" x14ac:dyDescent="0.2">
      <c r="B68" s="718" t="s">
        <v>58</v>
      </c>
      <c r="C68" s="716" t="s">
        <v>544</v>
      </c>
      <c r="D68" s="716"/>
      <c r="E68" s="716"/>
      <c r="F68" s="716"/>
      <c r="G68" s="716"/>
      <c r="H68" s="716"/>
      <c r="I68" s="716"/>
      <c r="J68" s="716"/>
      <c r="K68" s="716"/>
      <c r="L68" s="716"/>
      <c r="M68" s="716"/>
      <c r="N68" s="716"/>
      <c r="O68" s="716"/>
      <c r="P68" s="716"/>
      <c r="Q68" s="716"/>
      <c r="R68" s="716"/>
      <c r="S68" s="716"/>
      <c r="T68" s="716"/>
      <c r="U68" s="716"/>
      <c r="V68" s="716"/>
      <c r="W68" s="716"/>
      <c r="X68" s="716"/>
      <c r="Y68" s="716"/>
      <c r="Z68" s="716"/>
      <c r="AA68" s="716"/>
      <c r="AB68" s="716"/>
      <c r="AC68" s="716"/>
      <c r="AD68" s="716"/>
      <c r="AE68" s="716"/>
      <c r="AF68" s="716"/>
      <c r="AG68" s="716"/>
      <c r="AH68" s="716"/>
      <c r="AI68" s="716"/>
      <c r="AJ68" s="716"/>
      <c r="AK68" s="716"/>
      <c r="AL68" s="716"/>
      <c r="AM68" s="716"/>
      <c r="AN68" s="716"/>
      <c r="AO68" s="716"/>
      <c r="AP68" s="716"/>
      <c r="AQ68" s="716"/>
      <c r="AR68" s="716"/>
      <c r="AS68" s="716"/>
      <c r="AT68" s="716"/>
      <c r="AU68" s="716"/>
      <c r="AV68" s="716"/>
      <c r="AW68" s="716"/>
      <c r="AX68" s="716"/>
      <c r="AY68" s="716"/>
      <c r="AZ68" s="716"/>
      <c r="BA68" s="716"/>
      <c r="BB68" s="716"/>
      <c r="BC68" s="716"/>
      <c r="BD68" s="716"/>
      <c r="BE68" s="716"/>
      <c r="BF68" s="716"/>
      <c r="BG68" s="716"/>
      <c r="BH68" s="716"/>
      <c r="BI68" s="716"/>
      <c r="BJ68" s="716"/>
      <c r="BK68" s="716"/>
      <c r="BL68" s="716"/>
      <c r="BM68" s="716"/>
      <c r="BN68" s="716"/>
      <c r="BO68" s="716"/>
      <c r="BP68" s="716"/>
      <c r="BQ68" s="716"/>
      <c r="BR68" s="716"/>
      <c r="BS68" s="716"/>
      <c r="BT68" s="716"/>
      <c r="BU68" s="716"/>
      <c r="BV68" s="716"/>
      <c r="BW68" s="716"/>
      <c r="BX68" s="716"/>
      <c r="BY68" s="716"/>
      <c r="BZ68" s="716"/>
      <c r="CA68" s="716"/>
      <c r="CB68" s="716"/>
      <c r="CC68" s="716"/>
      <c r="CD68" s="716"/>
      <c r="CE68" s="716"/>
      <c r="CF68" s="716"/>
      <c r="CG68" s="716"/>
      <c r="CH68" s="716"/>
      <c r="CI68" s="716"/>
      <c r="CJ68" s="716"/>
      <c r="CK68" s="716"/>
      <c r="CL68" s="716"/>
      <c r="CM68" s="716"/>
      <c r="CN68" s="716"/>
      <c r="CO68" s="716"/>
      <c r="CP68" s="716"/>
      <c r="CQ68" s="716"/>
      <c r="CR68" s="716"/>
      <c r="CS68" s="716"/>
      <c r="CT68" s="716"/>
      <c r="CU68" s="716"/>
      <c r="CV68" s="716"/>
      <c r="CW68" s="716"/>
      <c r="CX68" s="716"/>
      <c r="CY68" s="716"/>
      <c r="CZ68" s="716"/>
      <c r="DA68" s="716"/>
      <c r="DB68" s="716"/>
      <c r="DC68" s="716"/>
      <c r="DD68" s="716"/>
      <c r="DE68" s="716"/>
      <c r="DF68" s="716"/>
      <c r="DG68" s="716"/>
      <c r="DH68" s="716"/>
      <c r="DI68" s="716"/>
      <c r="DJ68" s="716"/>
      <c r="DK68" s="716"/>
      <c r="DL68" s="716"/>
      <c r="DM68" s="716"/>
      <c r="DN68" s="716"/>
      <c r="DO68" s="716"/>
      <c r="DP68" s="716"/>
      <c r="DQ68" s="716"/>
      <c r="DR68" s="716"/>
      <c r="DS68" s="716"/>
      <c r="DT68" s="716"/>
      <c r="DU68" s="716"/>
      <c r="DV68" s="716"/>
      <c r="DW68" s="716"/>
      <c r="DX68" s="716"/>
    </row>
    <row r="69" spans="2:128" x14ac:dyDescent="0.2">
      <c r="B69" s="718" t="s">
        <v>59</v>
      </c>
      <c r="C69" s="716" t="s">
        <v>545</v>
      </c>
      <c r="D69" s="716"/>
      <c r="E69" s="716"/>
      <c r="F69" s="716"/>
      <c r="G69" s="716"/>
      <c r="H69" s="716"/>
      <c r="I69" s="716"/>
      <c r="J69" s="716"/>
      <c r="K69" s="716"/>
      <c r="L69" s="716"/>
      <c r="M69" s="716"/>
      <c r="N69" s="716"/>
      <c r="O69" s="716"/>
      <c r="P69" s="716"/>
      <c r="Q69" s="716"/>
      <c r="R69" s="716"/>
      <c r="S69" s="716"/>
      <c r="T69" s="716"/>
      <c r="U69" s="716"/>
      <c r="V69" s="716"/>
      <c r="W69" s="716"/>
      <c r="X69" s="716"/>
      <c r="Y69" s="716"/>
      <c r="Z69" s="716"/>
      <c r="AA69" s="716"/>
      <c r="AB69" s="716"/>
      <c r="AC69" s="716"/>
      <c r="AD69" s="716"/>
      <c r="AE69" s="716"/>
      <c r="AF69" s="716"/>
      <c r="AG69" s="716"/>
      <c r="AH69" s="716"/>
      <c r="AI69" s="716"/>
      <c r="AJ69" s="716"/>
      <c r="AK69" s="716"/>
      <c r="AL69" s="716"/>
      <c r="AM69" s="716"/>
      <c r="AN69" s="716"/>
      <c r="AO69" s="716"/>
      <c r="AP69" s="716"/>
      <c r="AQ69" s="716"/>
      <c r="AR69" s="716"/>
      <c r="AS69" s="716"/>
      <c r="AT69" s="716"/>
      <c r="AU69" s="716"/>
      <c r="AV69" s="716"/>
      <c r="AW69" s="716"/>
      <c r="AX69" s="716"/>
      <c r="AY69" s="716"/>
      <c r="AZ69" s="716"/>
      <c r="BA69" s="716"/>
      <c r="BB69" s="716"/>
      <c r="BC69" s="716"/>
      <c r="BD69" s="716"/>
      <c r="BE69" s="716"/>
      <c r="BF69" s="716"/>
      <c r="BG69" s="716"/>
      <c r="BH69" s="716"/>
      <c r="BI69" s="716"/>
      <c r="BJ69" s="716"/>
      <c r="BK69" s="716"/>
      <c r="BL69" s="716"/>
      <c r="BM69" s="716"/>
      <c r="BN69" s="716"/>
      <c r="BO69" s="716"/>
      <c r="BP69" s="716"/>
      <c r="BQ69" s="716"/>
      <c r="BR69" s="716"/>
      <c r="BS69" s="716"/>
      <c r="BT69" s="716"/>
      <c r="BU69" s="716"/>
      <c r="BV69" s="716"/>
      <c r="BW69" s="716"/>
      <c r="BX69" s="716"/>
      <c r="BY69" s="716"/>
      <c r="BZ69" s="716"/>
      <c r="CA69" s="716"/>
      <c r="CB69" s="716"/>
      <c r="CC69" s="716"/>
      <c r="CD69" s="716"/>
      <c r="CE69" s="716"/>
      <c r="CF69" s="716"/>
      <c r="CG69" s="716"/>
      <c r="CH69" s="716"/>
      <c r="CI69" s="716"/>
      <c r="CJ69" s="716"/>
      <c r="CK69" s="716"/>
      <c r="CL69" s="716"/>
      <c r="CM69" s="716"/>
      <c r="CN69" s="716"/>
      <c r="CO69" s="716"/>
      <c r="CP69" s="716"/>
      <c r="CQ69" s="716"/>
      <c r="CR69" s="716"/>
      <c r="CS69" s="716"/>
      <c r="CT69" s="716"/>
      <c r="CU69" s="716"/>
      <c r="CV69" s="716"/>
      <c r="CW69" s="716"/>
      <c r="CX69" s="716"/>
      <c r="CY69" s="716"/>
      <c r="CZ69" s="716"/>
      <c r="DA69" s="716"/>
      <c r="DB69" s="716"/>
      <c r="DC69" s="716"/>
      <c r="DD69" s="716"/>
      <c r="DE69" s="716"/>
      <c r="DF69" s="716"/>
      <c r="DG69" s="716"/>
      <c r="DH69" s="716"/>
      <c r="DI69" s="716"/>
      <c r="DJ69" s="716"/>
      <c r="DK69" s="716"/>
      <c r="DL69" s="716"/>
      <c r="DM69" s="716"/>
      <c r="DN69" s="716"/>
      <c r="DO69" s="716"/>
      <c r="DP69" s="716"/>
      <c r="DQ69" s="716"/>
      <c r="DR69" s="716"/>
      <c r="DS69" s="716"/>
      <c r="DT69" s="716"/>
      <c r="DU69" s="716"/>
      <c r="DV69" s="716"/>
      <c r="DW69" s="716"/>
      <c r="DX69" s="716"/>
    </row>
    <row r="70" spans="2:128" x14ac:dyDescent="0.2">
      <c r="B70" s="718" t="s">
        <v>546</v>
      </c>
      <c r="C70" s="716" t="s">
        <v>547</v>
      </c>
      <c r="D70" s="716"/>
      <c r="E70" s="716"/>
      <c r="F70" s="716"/>
      <c r="G70" s="716"/>
      <c r="H70" s="716"/>
      <c r="I70" s="716"/>
      <c r="J70" s="716"/>
      <c r="K70" s="716"/>
      <c r="L70" s="716"/>
      <c r="M70" s="716"/>
      <c r="N70" s="716"/>
      <c r="O70" s="716"/>
      <c r="P70" s="716"/>
      <c r="Q70" s="716"/>
      <c r="R70" s="716"/>
      <c r="S70" s="716"/>
      <c r="T70" s="716"/>
      <c r="U70" s="716"/>
      <c r="V70" s="716"/>
      <c r="W70" s="716"/>
      <c r="X70" s="716"/>
      <c r="Y70" s="716"/>
      <c r="Z70" s="716"/>
      <c r="AA70" s="716"/>
      <c r="AB70" s="716"/>
      <c r="AC70" s="716"/>
      <c r="AD70" s="716"/>
      <c r="AE70" s="716"/>
      <c r="AF70" s="716"/>
      <c r="AG70" s="716"/>
      <c r="AH70" s="716"/>
      <c r="AI70" s="716"/>
      <c r="AJ70" s="716"/>
      <c r="AK70" s="716"/>
      <c r="AL70" s="716"/>
      <c r="AM70" s="716"/>
      <c r="AN70" s="716"/>
      <c r="AO70" s="716"/>
      <c r="AP70" s="716"/>
      <c r="AQ70" s="716"/>
      <c r="AR70" s="716"/>
      <c r="AS70" s="716"/>
      <c r="AT70" s="716"/>
      <c r="AU70" s="716"/>
      <c r="AV70" s="716"/>
      <c r="AW70" s="716"/>
      <c r="AX70" s="716"/>
      <c r="AY70" s="716"/>
      <c r="AZ70" s="716"/>
      <c r="BA70" s="716"/>
      <c r="BB70" s="716"/>
      <c r="BC70" s="716"/>
      <c r="BD70" s="716"/>
      <c r="BE70" s="716"/>
      <c r="BF70" s="716"/>
      <c r="BG70" s="716"/>
      <c r="BH70" s="716"/>
      <c r="BI70" s="716"/>
      <c r="BJ70" s="716"/>
      <c r="BK70" s="716"/>
      <c r="BL70" s="716"/>
      <c r="BM70" s="716"/>
      <c r="BN70" s="716"/>
      <c r="BO70" s="716"/>
      <c r="BP70" s="716"/>
      <c r="BQ70" s="716"/>
      <c r="BR70" s="716"/>
      <c r="BS70" s="716"/>
      <c r="BT70" s="716"/>
      <c r="BU70" s="716"/>
      <c r="BV70" s="716"/>
      <c r="BW70" s="716"/>
      <c r="BX70" s="716"/>
      <c r="BY70" s="716"/>
      <c r="BZ70" s="716"/>
      <c r="CA70" s="716"/>
      <c r="CB70" s="716"/>
      <c r="CC70" s="716"/>
      <c r="CD70" s="716"/>
      <c r="CE70" s="716"/>
      <c r="CF70" s="716"/>
      <c r="CG70" s="716"/>
      <c r="CH70" s="716"/>
      <c r="CI70" s="716"/>
      <c r="CJ70" s="716"/>
      <c r="CK70" s="716"/>
      <c r="CL70" s="716"/>
      <c r="CM70" s="716"/>
      <c r="CN70" s="716"/>
      <c r="CO70" s="716"/>
      <c r="CP70" s="716"/>
      <c r="CQ70" s="716"/>
      <c r="CR70" s="716"/>
      <c r="CS70" s="716"/>
      <c r="CT70" s="716"/>
      <c r="CU70" s="716"/>
      <c r="CV70" s="716"/>
      <c r="CW70" s="716"/>
      <c r="CX70" s="716"/>
      <c r="CY70" s="716"/>
      <c r="CZ70" s="716"/>
      <c r="DA70" s="716"/>
      <c r="DB70" s="716"/>
      <c r="DC70" s="716"/>
      <c r="DD70" s="716"/>
      <c r="DE70" s="716"/>
      <c r="DF70" s="716"/>
      <c r="DG70" s="716"/>
      <c r="DH70" s="716"/>
      <c r="DI70" s="716"/>
      <c r="DJ70" s="716"/>
      <c r="DK70" s="716"/>
      <c r="DL70" s="716"/>
      <c r="DM70" s="716"/>
      <c r="DN70" s="716"/>
      <c r="DO70" s="716"/>
      <c r="DP70" s="716"/>
      <c r="DQ70" s="716"/>
      <c r="DR70" s="716"/>
      <c r="DS70" s="716"/>
      <c r="DT70" s="716"/>
      <c r="DU70" s="716"/>
      <c r="DV70" s="716"/>
      <c r="DW70" s="716"/>
      <c r="DX70" s="716"/>
    </row>
    <row r="71" spans="2:128" x14ac:dyDescent="0.2">
      <c r="B71" s="718" t="s">
        <v>548</v>
      </c>
      <c r="C71" s="716" t="s">
        <v>549</v>
      </c>
      <c r="D71" s="716"/>
      <c r="E71" s="716"/>
      <c r="F71" s="716"/>
      <c r="G71" s="716"/>
      <c r="H71" s="716"/>
      <c r="I71" s="716"/>
      <c r="J71" s="716"/>
      <c r="K71" s="716"/>
      <c r="L71" s="716"/>
      <c r="M71" s="716"/>
      <c r="N71" s="716"/>
      <c r="O71" s="716"/>
      <c r="P71" s="716"/>
      <c r="Q71" s="716"/>
      <c r="R71" s="716"/>
      <c r="S71" s="716"/>
      <c r="T71" s="716"/>
      <c r="U71" s="716"/>
      <c r="V71" s="716"/>
      <c r="W71" s="716"/>
      <c r="X71" s="716"/>
      <c r="Y71" s="716"/>
      <c r="Z71" s="716"/>
      <c r="AA71" s="716"/>
      <c r="AB71" s="716"/>
      <c r="AC71" s="716"/>
      <c r="AD71" s="716"/>
      <c r="AE71" s="716"/>
      <c r="AF71" s="716"/>
      <c r="AG71" s="716"/>
      <c r="AH71" s="716"/>
      <c r="AI71" s="716"/>
      <c r="AJ71" s="716"/>
      <c r="AK71" s="716"/>
      <c r="AL71" s="716"/>
      <c r="AM71" s="716"/>
      <c r="AN71" s="716"/>
      <c r="AO71" s="716"/>
      <c r="AP71" s="716"/>
      <c r="AQ71" s="716"/>
      <c r="AR71" s="716"/>
      <c r="AS71" s="716"/>
      <c r="AT71" s="716"/>
      <c r="AU71" s="716"/>
      <c r="AV71" s="716"/>
      <c r="AW71" s="716"/>
      <c r="AX71" s="716"/>
      <c r="AY71" s="716"/>
      <c r="AZ71" s="716"/>
      <c r="BA71" s="716"/>
      <c r="BB71" s="716"/>
      <c r="BC71" s="716"/>
      <c r="BD71" s="716"/>
      <c r="BE71" s="716"/>
      <c r="BF71" s="716"/>
      <c r="BG71" s="716"/>
      <c r="BH71" s="716"/>
      <c r="BI71" s="716"/>
      <c r="BJ71" s="716"/>
      <c r="BK71" s="716"/>
      <c r="BL71" s="716"/>
      <c r="BM71" s="716"/>
      <c r="BN71" s="716"/>
      <c r="BO71" s="716"/>
      <c r="BP71" s="716"/>
      <c r="BQ71" s="716"/>
      <c r="BR71" s="716"/>
      <c r="BS71" s="716"/>
      <c r="BT71" s="716"/>
      <c r="BU71" s="716"/>
      <c r="BV71" s="716"/>
      <c r="BW71" s="716"/>
      <c r="BX71" s="716"/>
      <c r="BY71" s="716"/>
      <c r="BZ71" s="716"/>
      <c r="CA71" s="716"/>
      <c r="CB71" s="716"/>
      <c r="CC71" s="716"/>
      <c r="CD71" s="716"/>
      <c r="CE71" s="716"/>
      <c r="CF71" s="716"/>
      <c r="CG71" s="716"/>
      <c r="CH71" s="716"/>
      <c r="CI71" s="716"/>
      <c r="CJ71" s="716"/>
      <c r="CK71" s="716"/>
      <c r="CL71" s="716"/>
      <c r="CM71" s="716"/>
      <c r="CN71" s="716"/>
      <c r="CO71" s="716"/>
      <c r="CP71" s="716"/>
      <c r="CQ71" s="716"/>
      <c r="CR71" s="716"/>
      <c r="CS71" s="716"/>
      <c r="CT71" s="716"/>
      <c r="CU71" s="716"/>
      <c r="CV71" s="716"/>
      <c r="CW71" s="716"/>
      <c r="CX71" s="716"/>
      <c r="CY71" s="716"/>
      <c r="CZ71" s="716"/>
      <c r="DA71" s="716"/>
      <c r="DB71" s="716"/>
      <c r="DC71" s="716"/>
      <c r="DD71" s="716"/>
      <c r="DE71" s="716"/>
      <c r="DF71" s="716"/>
      <c r="DG71" s="716"/>
      <c r="DH71" s="716"/>
      <c r="DI71" s="716"/>
      <c r="DJ71" s="716"/>
      <c r="DK71" s="716"/>
      <c r="DL71" s="716"/>
      <c r="DM71" s="716"/>
      <c r="DN71" s="716"/>
      <c r="DO71" s="716"/>
      <c r="DP71" s="716"/>
      <c r="DQ71" s="716"/>
      <c r="DR71" s="716"/>
      <c r="DS71" s="716"/>
      <c r="DT71" s="716"/>
      <c r="DU71" s="716"/>
      <c r="DV71" s="716"/>
      <c r="DW71" s="716"/>
      <c r="DX71" s="716"/>
    </row>
    <row r="72" spans="2:128" x14ac:dyDescent="0.2">
      <c r="B72" s="718" t="s">
        <v>550</v>
      </c>
      <c r="C72" s="716"/>
      <c r="D72" s="716"/>
      <c r="E72" s="716"/>
      <c r="F72" s="716"/>
      <c r="G72" s="716"/>
      <c r="H72" s="716"/>
      <c r="I72" s="716"/>
      <c r="J72" s="716"/>
      <c r="K72" s="716"/>
      <c r="L72" s="716"/>
      <c r="M72" s="716"/>
      <c r="N72" s="716"/>
      <c r="O72" s="716"/>
      <c r="P72" s="716"/>
      <c r="Q72" s="716"/>
      <c r="R72" s="716"/>
      <c r="S72" s="716"/>
      <c r="T72" s="716"/>
      <c r="U72" s="716"/>
      <c r="V72" s="716"/>
      <c r="W72" s="716"/>
      <c r="X72" s="716"/>
      <c r="Y72" s="716"/>
      <c r="Z72" s="716"/>
      <c r="AA72" s="716"/>
      <c r="AB72" s="716"/>
      <c r="AC72" s="716"/>
      <c r="AD72" s="716"/>
      <c r="AE72" s="716"/>
      <c r="AF72" s="716"/>
      <c r="AG72" s="716"/>
      <c r="AH72" s="716"/>
      <c r="AI72" s="716"/>
      <c r="AJ72" s="716"/>
      <c r="AK72" s="716"/>
      <c r="AL72" s="716"/>
      <c r="AM72" s="716"/>
      <c r="AN72" s="716"/>
      <c r="AO72" s="716"/>
      <c r="AP72" s="716"/>
      <c r="AQ72" s="716"/>
      <c r="AR72" s="716"/>
      <c r="AS72" s="716"/>
      <c r="AT72" s="716"/>
      <c r="AU72" s="716"/>
      <c r="AV72" s="716"/>
      <c r="AW72" s="716"/>
      <c r="AX72" s="716"/>
      <c r="AY72" s="716"/>
      <c r="AZ72" s="716"/>
      <c r="BA72" s="716"/>
      <c r="BB72" s="716"/>
      <c r="BC72" s="716"/>
      <c r="BD72" s="716"/>
      <c r="BE72" s="716"/>
      <c r="BF72" s="716"/>
      <c r="BG72" s="716"/>
      <c r="BH72" s="716"/>
      <c r="BI72" s="716"/>
      <c r="BJ72" s="716"/>
      <c r="BK72" s="716"/>
      <c r="BL72" s="716"/>
      <c r="BM72" s="716"/>
      <c r="BN72" s="716"/>
      <c r="BO72" s="716"/>
      <c r="BP72" s="716"/>
      <c r="BQ72" s="716"/>
      <c r="BR72" s="716"/>
      <c r="BS72" s="716"/>
      <c r="BT72" s="716"/>
      <c r="BU72" s="716"/>
      <c r="BV72" s="716"/>
      <c r="BW72" s="716"/>
      <c r="BX72" s="716"/>
      <c r="BY72" s="716"/>
      <c r="BZ72" s="716"/>
      <c r="CA72" s="716"/>
      <c r="CB72" s="716"/>
      <c r="CC72" s="716"/>
      <c r="CD72" s="716"/>
      <c r="CE72" s="716"/>
      <c r="CF72" s="716"/>
      <c r="CG72" s="716"/>
      <c r="CH72" s="716"/>
      <c r="CI72" s="716"/>
      <c r="CJ72" s="716"/>
      <c r="CK72" s="716"/>
      <c r="CL72" s="716"/>
      <c r="CM72" s="716"/>
      <c r="CN72" s="716"/>
      <c r="CO72" s="716"/>
      <c r="CP72" s="716"/>
      <c r="CQ72" s="716"/>
      <c r="CR72" s="716"/>
      <c r="CS72" s="716"/>
      <c r="CT72" s="716"/>
      <c r="CU72" s="716"/>
      <c r="CV72" s="716"/>
      <c r="CW72" s="716"/>
      <c r="CX72" s="716"/>
      <c r="CY72" s="716"/>
      <c r="CZ72" s="716"/>
      <c r="DA72" s="716"/>
      <c r="DB72" s="716"/>
      <c r="DC72" s="716"/>
      <c r="DD72" s="716"/>
      <c r="DE72" s="716"/>
      <c r="DF72" s="716"/>
      <c r="DG72" s="716"/>
      <c r="DH72" s="716"/>
      <c r="DI72" s="716"/>
      <c r="DJ72" s="716"/>
      <c r="DK72" s="716"/>
      <c r="DL72" s="716"/>
      <c r="DM72" s="716"/>
      <c r="DN72" s="716"/>
      <c r="DO72" s="716"/>
      <c r="DP72" s="716"/>
      <c r="DQ72" s="716"/>
      <c r="DR72" s="716"/>
      <c r="DS72" s="716"/>
      <c r="DT72" s="716"/>
      <c r="DU72" s="716"/>
      <c r="DV72" s="716"/>
      <c r="DW72" s="716"/>
      <c r="DX72" s="716"/>
    </row>
    <row r="73" spans="2:128" x14ac:dyDescent="0.2">
      <c r="B73" s="718" t="s">
        <v>63</v>
      </c>
      <c r="C73" s="716"/>
      <c r="D73" s="716"/>
      <c r="E73" s="716"/>
      <c r="F73" s="716"/>
      <c r="G73" s="716"/>
      <c r="H73" s="716"/>
      <c r="I73" s="716"/>
      <c r="J73" s="716"/>
      <c r="K73" s="716"/>
      <c r="L73" s="716"/>
      <c r="M73" s="716"/>
      <c r="N73" s="716"/>
      <c r="O73" s="716"/>
      <c r="P73" s="716"/>
      <c r="Q73" s="716"/>
      <c r="R73" s="716"/>
      <c r="S73" s="716"/>
      <c r="T73" s="716"/>
      <c r="U73" s="716"/>
      <c r="V73" s="716"/>
      <c r="W73" s="716"/>
      <c r="X73" s="716"/>
      <c r="Y73" s="716"/>
      <c r="Z73" s="716"/>
      <c r="AA73" s="716"/>
      <c r="AB73" s="716"/>
      <c r="AC73" s="716"/>
      <c r="AD73" s="716"/>
      <c r="AE73" s="716"/>
      <c r="AF73" s="716"/>
      <c r="AG73" s="716"/>
      <c r="AH73" s="716"/>
      <c r="AI73" s="716"/>
      <c r="AJ73" s="716"/>
      <c r="AK73" s="716"/>
      <c r="AL73" s="716"/>
      <c r="AM73" s="716"/>
      <c r="AN73" s="716"/>
      <c r="AO73" s="716"/>
      <c r="AP73" s="716"/>
      <c r="AQ73" s="716"/>
      <c r="AR73" s="716"/>
      <c r="AS73" s="716"/>
      <c r="AT73" s="716"/>
      <c r="AU73" s="716"/>
      <c r="AV73" s="716"/>
      <c r="AW73" s="716"/>
      <c r="AX73" s="716"/>
      <c r="AY73" s="716"/>
      <c r="AZ73" s="716"/>
      <c r="BA73" s="716"/>
      <c r="BB73" s="716"/>
      <c r="BC73" s="716"/>
      <c r="BD73" s="716"/>
      <c r="BE73" s="716"/>
      <c r="BF73" s="716"/>
      <c r="BG73" s="716"/>
      <c r="BH73" s="716"/>
      <c r="BI73" s="716"/>
      <c r="BJ73" s="716"/>
      <c r="BK73" s="716"/>
      <c r="BL73" s="716"/>
      <c r="BM73" s="716"/>
      <c r="BN73" s="716"/>
      <c r="BO73" s="716"/>
      <c r="BP73" s="716"/>
      <c r="BQ73" s="716"/>
      <c r="BR73" s="716"/>
      <c r="BS73" s="716"/>
      <c r="BT73" s="716"/>
      <c r="BU73" s="716"/>
      <c r="BV73" s="716"/>
      <c r="BW73" s="716"/>
      <c r="BX73" s="716"/>
      <c r="BY73" s="716"/>
      <c r="BZ73" s="716"/>
      <c r="CA73" s="716"/>
      <c r="CB73" s="716"/>
      <c r="CC73" s="716"/>
      <c r="CD73" s="716"/>
      <c r="CE73" s="716"/>
      <c r="CF73" s="716"/>
      <c r="CG73" s="716"/>
      <c r="CH73" s="716"/>
      <c r="CI73" s="716"/>
      <c r="CJ73" s="716"/>
      <c r="CK73" s="716"/>
      <c r="CL73" s="716"/>
      <c r="CM73" s="716"/>
      <c r="CN73" s="716"/>
      <c r="CO73" s="716"/>
      <c r="CP73" s="716"/>
      <c r="CQ73" s="716"/>
      <c r="CR73" s="716"/>
      <c r="CS73" s="716"/>
      <c r="CT73" s="716"/>
      <c r="CU73" s="716"/>
      <c r="CV73" s="716"/>
      <c r="CW73" s="716"/>
      <c r="CX73" s="716"/>
      <c r="CY73" s="716"/>
      <c r="CZ73" s="716"/>
      <c r="DA73" s="716"/>
      <c r="DB73" s="716"/>
      <c r="DC73" s="716"/>
      <c r="DD73" s="716"/>
      <c r="DE73" s="716"/>
      <c r="DF73" s="716"/>
      <c r="DG73" s="716"/>
      <c r="DH73" s="716"/>
      <c r="DI73" s="716"/>
      <c r="DJ73" s="716"/>
      <c r="DK73" s="716"/>
      <c r="DL73" s="716"/>
      <c r="DM73" s="716"/>
      <c r="DN73" s="716"/>
      <c r="DO73" s="716"/>
      <c r="DP73" s="716"/>
      <c r="DQ73" s="716"/>
      <c r="DR73" s="716"/>
      <c r="DS73" s="716"/>
      <c r="DT73" s="716"/>
      <c r="DU73" s="716"/>
      <c r="DV73" s="716"/>
      <c r="DW73" s="716"/>
      <c r="DX73" s="716"/>
    </row>
    <row r="74" spans="2:128" x14ac:dyDescent="0.2">
      <c r="B74" s="718" t="s">
        <v>64</v>
      </c>
      <c r="C74" s="716" t="s">
        <v>551</v>
      </c>
      <c r="D74" s="716"/>
      <c r="E74" s="716"/>
      <c r="F74" s="716"/>
      <c r="G74" s="716"/>
      <c r="H74" s="716"/>
      <c r="I74" s="716"/>
      <c r="J74" s="716"/>
      <c r="K74" s="716"/>
      <c r="L74" s="716"/>
      <c r="M74" s="716"/>
      <c r="N74" s="716"/>
      <c r="O74" s="716"/>
      <c r="P74" s="716"/>
      <c r="Q74" s="716"/>
      <c r="R74" s="716"/>
      <c r="S74" s="716"/>
      <c r="T74" s="716"/>
      <c r="U74" s="716"/>
      <c r="V74" s="716"/>
      <c r="W74" s="716"/>
      <c r="X74" s="716"/>
      <c r="Y74" s="716"/>
      <c r="Z74" s="716"/>
      <c r="AA74" s="716"/>
      <c r="AB74" s="716"/>
      <c r="AC74" s="716"/>
      <c r="AD74" s="716"/>
      <c r="AE74" s="716"/>
      <c r="AF74" s="716"/>
      <c r="AG74" s="716"/>
      <c r="AH74" s="716"/>
      <c r="AI74" s="716"/>
      <c r="AJ74" s="716"/>
      <c r="AK74" s="716"/>
      <c r="AL74" s="716"/>
      <c r="AM74" s="716"/>
      <c r="AN74" s="716"/>
      <c r="AO74" s="716"/>
      <c r="AP74" s="716"/>
      <c r="AQ74" s="716"/>
      <c r="AR74" s="716"/>
      <c r="AS74" s="716"/>
      <c r="AT74" s="716"/>
      <c r="AU74" s="716"/>
      <c r="AV74" s="716"/>
      <c r="AW74" s="716"/>
      <c r="AX74" s="716"/>
      <c r="AY74" s="716"/>
      <c r="AZ74" s="716"/>
      <c r="BA74" s="716"/>
      <c r="BB74" s="716"/>
      <c r="BC74" s="716"/>
      <c r="BD74" s="716"/>
      <c r="BE74" s="716"/>
      <c r="BF74" s="716"/>
      <c r="BG74" s="716"/>
      <c r="BH74" s="716"/>
      <c r="BI74" s="716"/>
      <c r="BJ74" s="716"/>
      <c r="BK74" s="716"/>
      <c r="BL74" s="716"/>
      <c r="BM74" s="716"/>
      <c r="BN74" s="716"/>
      <c r="BO74" s="716"/>
      <c r="BP74" s="716"/>
      <c r="BQ74" s="716"/>
      <c r="BR74" s="716"/>
      <c r="BS74" s="716"/>
      <c r="BT74" s="716"/>
      <c r="BU74" s="716"/>
      <c r="BV74" s="716"/>
      <c r="BW74" s="716"/>
      <c r="BX74" s="716"/>
      <c r="BY74" s="716"/>
      <c r="BZ74" s="716"/>
      <c r="CA74" s="716"/>
      <c r="CB74" s="716"/>
      <c r="CC74" s="716"/>
      <c r="CD74" s="716"/>
      <c r="CE74" s="716"/>
      <c r="CF74" s="716"/>
      <c r="CG74" s="716"/>
      <c r="CH74" s="716"/>
      <c r="CI74" s="716"/>
      <c r="CJ74" s="716"/>
      <c r="CK74" s="716"/>
      <c r="CL74" s="716"/>
      <c r="CM74" s="716"/>
      <c r="CN74" s="716"/>
      <c r="CO74" s="716"/>
      <c r="CP74" s="716"/>
      <c r="CQ74" s="716"/>
      <c r="CR74" s="716"/>
      <c r="CS74" s="716"/>
      <c r="CT74" s="716"/>
      <c r="CU74" s="716"/>
      <c r="CV74" s="716"/>
      <c r="CW74" s="716"/>
      <c r="CX74" s="716"/>
      <c r="CY74" s="716"/>
      <c r="CZ74" s="716"/>
      <c r="DA74" s="716"/>
      <c r="DB74" s="716"/>
      <c r="DC74" s="716"/>
      <c r="DD74" s="716"/>
      <c r="DE74" s="716"/>
      <c r="DF74" s="716"/>
      <c r="DG74" s="716"/>
      <c r="DH74" s="716"/>
      <c r="DI74" s="716"/>
      <c r="DJ74" s="716"/>
      <c r="DK74" s="716"/>
      <c r="DL74" s="716"/>
      <c r="DM74" s="716"/>
      <c r="DN74" s="716"/>
      <c r="DO74" s="716"/>
      <c r="DP74" s="716"/>
      <c r="DQ74" s="716"/>
      <c r="DR74" s="716"/>
      <c r="DS74" s="716"/>
      <c r="DT74" s="716"/>
      <c r="DU74" s="716"/>
      <c r="DV74" s="716"/>
      <c r="DW74" s="716"/>
      <c r="DX74" s="716"/>
    </row>
    <row r="75" spans="2:128" x14ac:dyDescent="0.2">
      <c r="B75" s="718" t="s">
        <v>65</v>
      </c>
      <c r="C75" s="716" t="s">
        <v>473</v>
      </c>
      <c r="D75" s="716"/>
      <c r="E75" s="716"/>
      <c r="F75" s="716"/>
      <c r="G75" s="716"/>
      <c r="H75" s="716"/>
      <c r="I75" s="716"/>
      <c r="J75" s="716"/>
      <c r="K75" s="716"/>
      <c r="L75" s="716"/>
      <c r="M75" s="716"/>
      <c r="N75" s="716"/>
      <c r="O75" s="716"/>
      <c r="P75" s="716"/>
      <c r="Q75" s="716"/>
      <c r="R75" s="716"/>
      <c r="S75" s="716"/>
      <c r="T75" s="716"/>
      <c r="U75" s="716"/>
      <c r="V75" s="716"/>
      <c r="W75" s="716"/>
      <c r="X75" s="716"/>
      <c r="Y75" s="716"/>
      <c r="Z75" s="716"/>
      <c r="AA75" s="716"/>
      <c r="AB75" s="716"/>
      <c r="AC75" s="716"/>
      <c r="AD75" s="716"/>
      <c r="AE75" s="716"/>
      <c r="AF75" s="716"/>
      <c r="AG75" s="716"/>
      <c r="AH75" s="716"/>
      <c r="AI75" s="716"/>
      <c r="AJ75" s="716"/>
      <c r="AK75" s="716"/>
      <c r="AL75" s="716"/>
      <c r="AM75" s="716"/>
      <c r="AN75" s="716"/>
      <c r="AO75" s="716"/>
      <c r="AP75" s="716"/>
      <c r="AQ75" s="716"/>
      <c r="AR75" s="716"/>
      <c r="AS75" s="716"/>
      <c r="AT75" s="716"/>
      <c r="AU75" s="716"/>
      <c r="AV75" s="716"/>
      <c r="AW75" s="716"/>
      <c r="AX75" s="716"/>
      <c r="AY75" s="716"/>
      <c r="AZ75" s="716"/>
      <c r="BA75" s="716"/>
      <c r="BB75" s="716"/>
      <c r="BC75" s="716"/>
      <c r="BD75" s="716"/>
      <c r="BE75" s="716"/>
      <c r="BF75" s="716"/>
      <c r="BG75" s="716"/>
      <c r="BH75" s="716"/>
      <c r="BI75" s="716"/>
      <c r="BJ75" s="716"/>
      <c r="BK75" s="716"/>
      <c r="BL75" s="716"/>
      <c r="BM75" s="716"/>
      <c r="BN75" s="716"/>
      <c r="BO75" s="716"/>
      <c r="BP75" s="716"/>
      <c r="BQ75" s="716"/>
      <c r="BR75" s="716"/>
      <c r="BS75" s="716"/>
      <c r="BT75" s="716"/>
      <c r="BU75" s="716"/>
      <c r="BV75" s="716"/>
      <c r="BW75" s="716"/>
      <c r="BX75" s="716"/>
      <c r="BY75" s="716"/>
      <c r="BZ75" s="716"/>
      <c r="CA75" s="716"/>
      <c r="CB75" s="716"/>
      <c r="CC75" s="716"/>
      <c r="CD75" s="716"/>
      <c r="CE75" s="716"/>
      <c r="CF75" s="716"/>
      <c r="CG75" s="716"/>
      <c r="CH75" s="716"/>
      <c r="CI75" s="716"/>
      <c r="CJ75" s="716"/>
      <c r="CK75" s="716"/>
      <c r="CL75" s="716"/>
      <c r="CM75" s="716"/>
      <c r="CN75" s="716"/>
      <c r="CO75" s="716"/>
      <c r="CP75" s="716"/>
      <c r="CQ75" s="716"/>
      <c r="CR75" s="716"/>
      <c r="CS75" s="716"/>
      <c r="CT75" s="716"/>
      <c r="CU75" s="716"/>
      <c r="CV75" s="716"/>
      <c r="CW75" s="716"/>
      <c r="CX75" s="716"/>
      <c r="CY75" s="716"/>
      <c r="CZ75" s="716"/>
      <c r="DA75" s="716"/>
      <c r="DB75" s="716"/>
      <c r="DC75" s="716"/>
      <c r="DD75" s="716"/>
      <c r="DE75" s="716"/>
      <c r="DF75" s="716"/>
      <c r="DG75" s="716"/>
      <c r="DH75" s="716"/>
      <c r="DI75" s="716"/>
      <c r="DJ75" s="716"/>
      <c r="DK75" s="716"/>
      <c r="DL75" s="716"/>
      <c r="DM75" s="716"/>
      <c r="DN75" s="716"/>
      <c r="DO75" s="716"/>
      <c r="DP75" s="716"/>
      <c r="DQ75" s="716"/>
      <c r="DR75" s="716"/>
      <c r="DS75" s="716"/>
      <c r="DT75" s="716"/>
      <c r="DU75" s="716"/>
      <c r="DV75" s="716"/>
      <c r="DW75" s="716"/>
      <c r="DX75" s="716"/>
    </row>
    <row r="76" spans="2:128" x14ac:dyDescent="0.2">
      <c r="B76" s="718" t="s">
        <v>66</v>
      </c>
      <c r="C76" s="716" t="s">
        <v>552</v>
      </c>
      <c r="D76" s="716"/>
      <c r="E76" s="716"/>
      <c r="F76" s="716"/>
      <c r="G76" s="716"/>
      <c r="H76" s="716"/>
      <c r="I76" s="716"/>
      <c r="J76" s="716"/>
      <c r="K76" s="716"/>
      <c r="L76" s="716"/>
      <c r="M76" s="716"/>
      <c r="N76" s="716"/>
      <c r="O76" s="716"/>
      <c r="P76" s="716"/>
      <c r="Q76" s="716"/>
      <c r="R76" s="716"/>
      <c r="S76" s="716"/>
      <c r="T76" s="716"/>
      <c r="U76" s="716"/>
      <c r="V76" s="716"/>
      <c r="W76" s="716"/>
      <c r="X76" s="716"/>
      <c r="Y76" s="716"/>
      <c r="Z76" s="716"/>
      <c r="AA76" s="716"/>
      <c r="AB76" s="716"/>
      <c r="AC76" s="716"/>
      <c r="AD76" s="716"/>
      <c r="AE76" s="716"/>
      <c r="AF76" s="716"/>
      <c r="AG76" s="716"/>
      <c r="AH76" s="716"/>
      <c r="AI76" s="716"/>
      <c r="AJ76" s="716"/>
      <c r="AK76" s="716"/>
      <c r="AL76" s="716"/>
      <c r="AM76" s="716"/>
      <c r="AN76" s="716"/>
      <c r="AO76" s="716"/>
      <c r="AP76" s="716"/>
      <c r="AQ76" s="716"/>
      <c r="AR76" s="716"/>
      <c r="AS76" s="716"/>
      <c r="AT76" s="716"/>
      <c r="AU76" s="716"/>
      <c r="AV76" s="716"/>
      <c r="AW76" s="716"/>
      <c r="AX76" s="716"/>
      <c r="AY76" s="716"/>
      <c r="AZ76" s="716"/>
      <c r="BA76" s="716"/>
      <c r="BB76" s="716"/>
      <c r="BC76" s="716"/>
      <c r="BD76" s="716"/>
      <c r="BE76" s="716"/>
      <c r="BF76" s="716"/>
      <c r="BG76" s="716"/>
      <c r="BH76" s="716"/>
      <c r="BI76" s="716"/>
      <c r="BJ76" s="716"/>
      <c r="BK76" s="716"/>
      <c r="BL76" s="716"/>
      <c r="BM76" s="716"/>
      <c r="BN76" s="716"/>
      <c r="BO76" s="716"/>
      <c r="BP76" s="716"/>
      <c r="BQ76" s="716"/>
      <c r="BR76" s="716"/>
      <c r="BS76" s="716"/>
      <c r="BT76" s="716"/>
      <c r="BU76" s="716"/>
      <c r="BV76" s="716"/>
      <c r="BW76" s="716"/>
      <c r="BX76" s="716"/>
      <c r="BY76" s="716"/>
      <c r="BZ76" s="716"/>
      <c r="CA76" s="716"/>
      <c r="CB76" s="716"/>
      <c r="CC76" s="716"/>
      <c r="CD76" s="716"/>
      <c r="CE76" s="716"/>
      <c r="CF76" s="716"/>
      <c r="CG76" s="716"/>
      <c r="CH76" s="716"/>
      <c r="CI76" s="716"/>
      <c r="CJ76" s="716"/>
      <c r="CK76" s="716"/>
      <c r="CL76" s="716"/>
      <c r="CM76" s="716"/>
      <c r="CN76" s="716"/>
      <c r="CO76" s="716"/>
      <c r="CP76" s="716"/>
      <c r="CQ76" s="716"/>
      <c r="CR76" s="716"/>
      <c r="CS76" s="716"/>
      <c r="CT76" s="716"/>
      <c r="CU76" s="716"/>
      <c r="CV76" s="716"/>
      <c r="CW76" s="716"/>
      <c r="CX76" s="716"/>
      <c r="CY76" s="716"/>
      <c r="CZ76" s="716"/>
      <c r="DA76" s="716"/>
      <c r="DB76" s="716"/>
      <c r="DC76" s="716"/>
      <c r="DD76" s="716"/>
      <c r="DE76" s="716"/>
      <c r="DF76" s="716"/>
      <c r="DG76" s="716"/>
      <c r="DH76" s="716"/>
      <c r="DI76" s="716"/>
      <c r="DJ76" s="716"/>
      <c r="DK76" s="716"/>
      <c r="DL76" s="716"/>
      <c r="DM76" s="716"/>
      <c r="DN76" s="716"/>
      <c r="DO76" s="716"/>
      <c r="DP76" s="716"/>
      <c r="DQ76" s="716"/>
      <c r="DR76" s="716"/>
      <c r="DS76" s="716"/>
      <c r="DT76" s="716"/>
      <c r="DU76" s="716"/>
      <c r="DV76" s="716"/>
      <c r="DW76" s="716"/>
      <c r="DX76" s="716"/>
    </row>
    <row r="77" spans="2:128" x14ac:dyDescent="0.2">
      <c r="B77" s="718" t="s">
        <v>67</v>
      </c>
      <c r="C77" s="716" t="s">
        <v>553</v>
      </c>
      <c r="D77" s="716"/>
      <c r="E77" s="716"/>
      <c r="F77" s="716"/>
      <c r="G77" s="716"/>
      <c r="H77" s="716"/>
      <c r="I77" s="716"/>
      <c r="J77" s="716"/>
      <c r="K77" s="716"/>
      <c r="L77" s="716"/>
      <c r="M77" s="716"/>
      <c r="N77" s="716"/>
      <c r="O77" s="716"/>
      <c r="P77" s="716"/>
      <c r="Q77" s="716"/>
      <c r="R77" s="716"/>
      <c r="S77" s="716"/>
      <c r="T77" s="716"/>
      <c r="U77" s="716"/>
      <c r="V77" s="716"/>
      <c r="W77" s="716"/>
      <c r="X77" s="716"/>
      <c r="Y77" s="716"/>
      <c r="Z77" s="716"/>
      <c r="AA77" s="716"/>
      <c r="AB77" s="716"/>
      <c r="AC77" s="716"/>
      <c r="AD77" s="716"/>
      <c r="AE77" s="716"/>
      <c r="AF77" s="716"/>
      <c r="AG77" s="716"/>
      <c r="AH77" s="716"/>
      <c r="AI77" s="716"/>
      <c r="AJ77" s="716"/>
      <c r="AK77" s="716"/>
      <c r="AL77" s="716"/>
      <c r="AM77" s="716"/>
      <c r="AN77" s="716"/>
      <c r="AO77" s="716"/>
      <c r="AP77" s="716"/>
      <c r="AQ77" s="716"/>
      <c r="AR77" s="716"/>
      <c r="AS77" s="716"/>
      <c r="AT77" s="716"/>
      <c r="AU77" s="716"/>
      <c r="AV77" s="716"/>
      <c r="AW77" s="716"/>
      <c r="AX77" s="716"/>
      <c r="AY77" s="716"/>
      <c r="AZ77" s="716"/>
      <c r="BA77" s="716"/>
      <c r="BB77" s="716"/>
      <c r="BC77" s="716"/>
      <c r="BD77" s="716"/>
      <c r="BE77" s="716"/>
      <c r="BF77" s="716"/>
      <c r="BG77" s="716"/>
      <c r="BH77" s="716"/>
      <c r="BI77" s="716"/>
      <c r="BJ77" s="716"/>
      <c r="BK77" s="716"/>
      <c r="BL77" s="716"/>
      <c r="BM77" s="716"/>
      <c r="BN77" s="716"/>
      <c r="BO77" s="716"/>
      <c r="BP77" s="716"/>
      <c r="BQ77" s="716"/>
      <c r="BR77" s="716"/>
      <c r="BS77" s="716"/>
      <c r="BT77" s="716"/>
      <c r="BU77" s="716"/>
      <c r="BV77" s="716"/>
      <c r="BW77" s="716"/>
      <c r="BX77" s="716"/>
      <c r="BY77" s="716"/>
      <c r="BZ77" s="716"/>
      <c r="CA77" s="716"/>
      <c r="CB77" s="716"/>
      <c r="CC77" s="716"/>
      <c r="CD77" s="716"/>
      <c r="CE77" s="716"/>
      <c r="CF77" s="716"/>
      <c r="CG77" s="716"/>
      <c r="CH77" s="716"/>
      <c r="CI77" s="716"/>
      <c r="CJ77" s="716"/>
      <c r="CK77" s="716"/>
      <c r="CL77" s="716"/>
      <c r="CM77" s="716"/>
      <c r="CN77" s="716"/>
      <c r="CO77" s="716"/>
      <c r="CP77" s="716"/>
      <c r="CQ77" s="716"/>
      <c r="CR77" s="716"/>
      <c r="CS77" s="716"/>
      <c r="CT77" s="716"/>
      <c r="CU77" s="716"/>
      <c r="CV77" s="716"/>
      <c r="CW77" s="716"/>
      <c r="CX77" s="716"/>
      <c r="CY77" s="716"/>
      <c r="CZ77" s="716"/>
      <c r="DA77" s="716"/>
      <c r="DB77" s="716"/>
      <c r="DC77" s="716"/>
      <c r="DD77" s="716"/>
      <c r="DE77" s="716"/>
      <c r="DF77" s="716"/>
      <c r="DG77" s="716"/>
      <c r="DH77" s="716"/>
      <c r="DI77" s="716"/>
      <c r="DJ77" s="716"/>
      <c r="DK77" s="716"/>
      <c r="DL77" s="716"/>
      <c r="DM77" s="716"/>
      <c r="DN77" s="716"/>
      <c r="DO77" s="716"/>
      <c r="DP77" s="716"/>
      <c r="DQ77" s="716"/>
      <c r="DR77" s="716"/>
      <c r="DS77" s="716"/>
      <c r="DT77" s="716"/>
      <c r="DU77" s="716"/>
      <c r="DV77" s="716"/>
      <c r="DW77" s="716"/>
      <c r="DX77" s="716"/>
    </row>
    <row r="78" spans="2:128" x14ac:dyDescent="0.2">
      <c r="B78" s="718" t="s">
        <v>68</v>
      </c>
      <c r="C78" s="716" t="s">
        <v>554</v>
      </c>
      <c r="D78" s="716"/>
      <c r="E78" s="716"/>
      <c r="F78" s="716"/>
      <c r="G78" s="716"/>
      <c r="H78" s="716"/>
      <c r="I78" s="716"/>
      <c r="J78" s="716"/>
      <c r="K78" s="716"/>
      <c r="L78" s="716"/>
      <c r="M78" s="716"/>
      <c r="N78" s="716"/>
      <c r="O78" s="716"/>
      <c r="P78" s="716"/>
      <c r="Q78" s="716"/>
      <c r="R78" s="716"/>
      <c r="S78" s="716"/>
      <c r="T78" s="716"/>
      <c r="U78" s="716"/>
      <c r="V78" s="716"/>
      <c r="W78" s="716"/>
      <c r="X78" s="716"/>
      <c r="Y78" s="716"/>
      <c r="Z78" s="716"/>
      <c r="AA78" s="716"/>
      <c r="AB78" s="716"/>
      <c r="AC78" s="716"/>
      <c r="AD78" s="716"/>
      <c r="AE78" s="716"/>
      <c r="AF78" s="716"/>
      <c r="AG78" s="716"/>
      <c r="AH78" s="716"/>
      <c r="AI78" s="716"/>
      <c r="AJ78" s="716"/>
      <c r="AK78" s="716"/>
      <c r="AL78" s="716"/>
      <c r="AM78" s="716"/>
      <c r="AN78" s="716"/>
      <c r="AO78" s="716"/>
      <c r="AP78" s="716"/>
      <c r="AQ78" s="716"/>
      <c r="AR78" s="716"/>
      <c r="AS78" s="716"/>
      <c r="AT78" s="716"/>
      <c r="AU78" s="716"/>
      <c r="AV78" s="716"/>
      <c r="AW78" s="716"/>
      <c r="AX78" s="716"/>
      <c r="AY78" s="716"/>
      <c r="AZ78" s="716"/>
      <c r="BA78" s="716"/>
      <c r="BB78" s="716"/>
      <c r="BC78" s="716"/>
      <c r="BD78" s="716"/>
      <c r="BE78" s="716"/>
      <c r="BF78" s="716"/>
      <c r="BG78" s="716"/>
      <c r="BH78" s="716"/>
      <c r="BI78" s="716"/>
      <c r="BJ78" s="716"/>
      <c r="BK78" s="716"/>
      <c r="BL78" s="716"/>
      <c r="BM78" s="716"/>
      <c r="BN78" s="716"/>
      <c r="BO78" s="716"/>
      <c r="BP78" s="716"/>
      <c r="BQ78" s="716"/>
      <c r="BR78" s="716"/>
      <c r="BS78" s="716"/>
      <c r="BT78" s="716"/>
      <c r="BU78" s="716"/>
      <c r="BV78" s="716"/>
      <c r="BW78" s="716"/>
      <c r="BX78" s="716"/>
      <c r="BY78" s="716"/>
      <c r="BZ78" s="716"/>
      <c r="CA78" s="716"/>
      <c r="CB78" s="716"/>
      <c r="CC78" s="716"/>
      <c r="CD78" s="716"/>
      <c r="CE78" s="716"/>
      <c r="CF78" s="716"/>
      <c r="CG78" s="716"/>
      <c r="CH78" s="716"/>
      <c r="CI78" s="716"/>
      <c r="CJ78" s="716"/>
      <c r="CK78" s="716"/>
      <c r="CL78" s="716"/>
      <c r="CM78" s="716"/>
      <c r="CN78" s="716"/>
      <c r="CO78" s="716"/>
      <c r="CP78" s="716"/>
      <c r="CQ78" s="716"/>
      <c r="CR78" s="716"/>
      <c r="CS78" s="716"/>
      <c r="CT78" s="716"/>
      <c r="CU78" s="716"/>
      <c r="CV78" s="716"/>
      <c r="CW78" s="716"/>
      <c r="CX78" s="716"/>
      <c r="CY78" s="716"/>
      <c r="CZ78" s="716"/>
      <c r="DA78" s="716"/>
      <c r="DB78" s="716"/>
      <c r="DC78" s="716"/>
      <c r="DD78" s="716"/>
      <c r="DE78" s="716"/>
      <c r="DF78" s="716"/>
      <c r="DG78" s="716"/>
      <c r="DH78" s="716"/>
      <c r="DI78" s="716"/>
      <c r="DJ78" s="716"/>
      <c r="DK78" s="716"/>
      <c r="DL78" s="716"/>
      <c r="DM78" s="716"/>
      <c r="DN78" s="716"/>
      <c r="DO78" s="716"/>
      <c r="DP78" s="716"/>
      <c r="DQ78" s="716"/>
      <c r="DR78" s="716"/>
      <c r="DS78" s="716"/>
      <c r="DT78" s="716"/>
      <c r="DU78" s="716"/>
      <c r="DV78" s="716"/>
      <c r="DW78" s="716"/>
      <c r="DX78" s="716"/>
    </row>
    <row r="79" spans="2:128" x14ac:dyDescent="0.2">
      <c r="B79" s="718" t="s">
        <v>69</v>
      </c>
      <c r="C79" s="716" t="s">
        <v>555</v>
      </c>
      <c r="D79" s="716"/>
      <c r="E79" s="716"/>
      <c r="F79" s="716"/>
      <c r="G79" s="716"/>
      <c r="H79" s="716"/>
      <c r="I79" s="716"/>
      <c r="J79" s="716"/>
      <c r="K79" s="716"/>
      <c r="L79" s="716"/>
      <c r="M79" s="716"/>
      <c r="N79" s="716"/>
      <c r="O79" s="716"/>
      <c r="P79" s="716"/>
      <c r="Q79" s="716"/>
      <c r="R79" s="716"/>
      <c r="S79" s="716"/>
      <c r="T79" s="716"/>
      <c r="U79" s="716"/>
      <c r="V79" s="716"/>
      <c r="W79" s="716"/>
      <c r="X79" s="716"/>
      <c r="Y79" s="716"/>
      <c r="Z79" s="716"/>
      <c r="AA79" s="716"/>
      <c r="AB79" s="716"/>
      <c r="AC79" s="716"/>
      <c r="AD79" s="716"/>
      <c r="AE79" s="716"/>
      <c r="AF79" s="716"/>
      <c r="AG79" s="716"/>
      <c r="AH79" s="716"/>
      <c r="AI79" s="716"/>
      <c r="AJ79" s="716"/>
      <c r="AK79" s="716"/>
      <c r="AL79" s="716"/>
      <c r="AM79" s="716"/>
      <c r="AN79" s="716"/>
      <c r="AO79" s="716"/>
      <c r="AP79" s="716"/>
      <c r="AQ79" s="716"/>
      <c r="AR79" s="716"/>
      <c r="AS79" s="716"/>
      <c r="AT79" s="716"/>
      <c r="AU79" s="716"/>
      <c r="AV79" s="716"/>
      <c r="AW79" s="716"/>
      <c r="AX79" s="716"/>
      <c r="AY79" s="716"/>
      <c r="AZ79" s="716"/>
      <c r="BA79" s="716"/>
      <c r="BB79" s="716"/>
      <c r="BC79" s="716"/>
      <c r="BD79" s="716"/>
      <c r="BE79" s="716"/>
      <c r="BF79" s="716"/>
      <c r="BG79" s="716"/>
      <c r="BH79" s="716"/>
      <c r="BI79" s="716"/>
      <c r="BJ79" s="716"/>
      <c r="BK79" s="716"/>
      <c r="BL79" s="716"/>
      <c r="BM79" s="716"/>
      <c r="BN79" s="716"/>
      <c r="BO79" s="716"/>
      <c r="BP79" s="716"/>
      <c r="BQ79" s="716"/>
      <c r="BR79" s="716"/>
      <c r="BS79" s="716"/>
      <c r="BT79" s="716"/>
      <c r="BU79" s="716"/>
      <c r="BV79" s="716"/>
      <c r="BW79" s="716"/>
      <c r="BX79" s="716"/>
      <c r="BY79" s="716"/>
      <c r="BZ79" s="716"/>
      <c r="CA79" s="716"/>
      <c r="CB79" s="716"/>
      <c r="CC79" s="716"/>
      <c r="CD79" s="716"/>
      <c r="CE79" s="716"/>
      <c r="CF79" s="716"/>
      <c r="CG79" s="716"/>
      <c r="CH79" s="716"/>
      <c r="CI79" s="716"/>
      <c r="CJ79" s="716"/>
      <c r="CK79" s="716"/>
      <c r="CL79" s="716"/>
      <c r="CM79" s="716"/>
      <c r="CN79" s="716"/>
      <c r="CO79" s="716"/>
      <c r="CP79" s="716"/>
      <c r="CQ79" s="716"/>
      <c r="CR79" s="716"/>
      <c r="CS79" s="716"/>
      <c r="CT79" s="716"/>
      <c r="CU79" s="716"/>
      <c r="CV79" s="716"/>
      <c r="CW79" s="716"/>
      <c r="CX79" s="716"/>
      <c r="CY79" s="716"/>
      <c r="CZ79" s="716"/>
      <c r="DA79" s="716"/>
      <c r="DB79" s="716"/>
      <c r="DC79" s="716"/>
      <c r="DD79" s="716"/>
      <c r="DE79" s="716"/>
      <c r="DF79" s="716"/>
      <c r="DG79" s="716"/>
      <c r="DH79" s="716"/>
      <c r="DI79" s="716"/>
      <c r="DJ79" s="716"/>
      <c r="DK79" s="716"/>
      <c r="DL79" s="716"/>
      <c r="DM79" s="716"/>
      <c r="DN79" s="716"/>
      <c r="DO79" s="716"/>
      <c r="DP79" s="716"/>
      <c r="DQ79" s="716"/>
      <c r="DR79" s="716"/>
      <c r="DS79" s="716"/>
      <c r="DT79" s="716"/>
      <c r="DU79" s="716"/>
      <c r="DV79" s="716"/>
      <c r="DW79" s="716"/>
      <c r="DX79" s="716"/>
    </row>
    <row r="80" spans="2:128" x14ac:dyDescent="0.2">
      <c r="B80" s="718" t="s">
        <v>70</v>
      </c>
      <c r="C80" s="716" t="s">
        <v>556</v>
      </c>
      <c r="D80" s="716"/>
      <c r="E80" s="716"/>
      <c r="F80" s="716"/>
      <c r="G80" s="716"/>
      <c r="H80" s="716"/>
      <c r="I80" s="716"/>
      <c r="J80" s="716"/>
      <c r="K80" s="716"/>
      <c r="L80" s="716"/>
      <c r="M80" s="716"/>
      <c r="N80" s="716"/>
      <c r="O80" s="716"/>
      <c r="P80" s="716"/>
      <c r="Q80" s="716"/>
      <c r="R80" s="716"/>
      <c r="S80" s="716"/>
      <c r="T80" s="716"/>
      <c r="U80" s="716"/>
      <c r="V80" s="716"/>
      <c r="W80" s="716"/>
      <c r="X80" s="716"/>
      <c r="Y80" s="716"/>
      <c r="Z80" s="716"/>
      <c r="AA80" s="716"/>
      <c r="AB80" s="716"/>
      <c r="AC80" s="716"/>
      <c r="AD80" s="716"/>
      <c r="AE80" s="716"/>
      <c r="AF80" s="716"/>
      <c r="AG80" s="716"/>
      <c r="AH80" s="716"/>
      <c r="AI80" s="716"/>
      <c r="AJ80" s="716"/>
      <c r="AK80" s="716"/>
      <c r="AL80" s="716"/>
      <c r="AM80" s="716"/>
      <c r="AN80" s="716"/>
      <c r="AO80" s="716"/>
      <c r="AP80" s="716"/>
      <c r="AQ80" s="716"/>
      <c r="AR80" s="716"/>
      <c r="AS80" s="716"/>
      <c r="AT80" s="716"/>
      <c r="AU80" s="716"/>
      <c r="AV80" s="716"/>
      <c r="AW80" s="716"/>
      <c r="AX80" s="716"/>
      <c r="AY80" s="716"/>
      <c r="AZ80" s="716"/>
      <c r="BA80" s="716"/>
      <c r="BB80" s="716"/>
      <c r="BC80" s="716"/>
      <c r="BD80" s="716"/>
      <c r="BE80" s="716"/>
      <c r="BF80" s="716"/>
      <c r="BG80" s="716"/>
      <c r="BH80" s="716"/>
      <c r="BI80" s="716"/>
      <c r="BJ80" s="716"/>
      <c r="BK80" s="716"/>
      <c r="BL80" s="716"/>
      <c r="BM80" s="716"/>
      <c r="BN80" s="716"/>
      <c r="BO80" s="716"/>
      <c r="BP80" s="716"/>
      <c r="BQ80" s="716"/>
      <c r="BR80" s="716"/>
      <c r="BS80" s="716"/>
      <c r="BT80" s="716"/>
      <c r="BU80" s="716"/>
      <c r="BV80" s="716"/>
      <c r="BW80" s="716"/>
      <c r="BX80" s="716"/>
      <c r="BY80" s="716"/>
      <c r="BZ80" s="716"/>
      <c r="CA80" s="716"/>
      <c r="CB80" s="716"/>
      <c r="CC80" s="716"/>
      <c r="CD80" s="716"/>
      <c r="CE80" s="716"/>
      <c r="CF80" s="716"/>
      <c r="CG80" s="716"/>
      <c r="CH80" s="716"/>
      <c r="CI80" s="716"/>
      <c r="CJ80" s="716"/>
      <c r="CK80" s="716"/>
      <c r="CL80" s="716"/>
      <c r="CM80" s="716"/>
      <c r="CN80" s="716"/>
      <c r="CO80" s="716"/>
      <c r="CP80" s="716"/>
      <c r="CQ80" s="716"/>
      <c r="CR80" s="716"/>
      <c r="CS80" s="716"/>
      <c r="CT80" s="716"/>
      <c r="CU80" s="716"/>
      <c r="CV80" s="716"/>
      <c r="CW80" s="716"/>
      <c r="CX80" s="716"/>
      <c r="CY80" s="716"/>
      <c r="CZ80" s="716"/>
      <c r="DA80" s="716"/>
      <c r="DB80" s="716"/>
      <c r="DC80" s="716"/>
      <c r="DD80" s="716"/>
      <c r="DE80" s="716"/>
      <c r="DF80" s="716"/>
      <c r="DG80" s="716"/>
      <c r="DH80" s="716"/>
      <c r="DI80" s="716"/>
      <c r="DJ80" s="716"/>
      <c r="DK80" s="716"/>
      <c r="DL80" s="716"/>
      <c r="DM80" s="716"/>
      <c r="DN80" s="716"/>
      <c r="DO80" s="716"/>
      <c r="DP80" s="716"/>
      <c r="DQ80" s="716"/>
      <c r="DR80" s="716"/>
      <c r="DS80" s="716"/>
      <c r="DT80" s="716"/>
      <c r="DU80" s="716"/>
      <c r="DV80" s="716"/>
      <c r="DW80" s="716"/>
      <c r="DX80" s="716"/>
    </row>
    <row r="81" spans="2:128" x14ac:dyDescent="0.2">
      <c r="B81" s="718" t="s">
        <v>71</v>
      </c>
      <c r="C81" s="716" t="s">
        <v>557</v>
      </c>
      <c r="D81" s="716"/>
      <c r="E81" s="716"/>
      <c r="F81" s="716"/>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716"/>
      <c r="AH81" s="716"/>
      <c r="AI81" s="716"/>
      <c r="AJ81" s="716"/>
      <c r="AK81" s="716"/>
      <c r="AL81" s="716"/>
      <c r="AM81" s="716"/>
      <c r="AN81" s="716"/>
      <c r="AO81" s="716"/>
      <c r="AP81" s="716"/>
      <c r="AQ81" s="716"/>
      <c r="AR81" s="716"/>
      <c r="AS81" s="716"/>
      <c r="AT81" s="716"/>
      <c r="AU81" s="716"/>
      <c r="AV81" s="716"/>
      <c r="AW81" s="716"/>
      <c r="AX81" s="716"/>
      <c r="AY81" s="716"/>
      <c r="AZ81" s="716"/>
      <c r="BA81" s="716"/>
      <c r="BB81" s="716"/>
      <c r="BC81" s="716"/>
      <c r="BD81" s="716"/>
      <c r="BE81" s="716"/>
      <c r="BF81" s="716"/>
      <c r="BG81" s="716"/>
      <c r="BH81" s="716"/>
      <c r="BI81" s="716"/>
      <c r="BJ81" s="716"/>
      <c r="BK81" s="716"/>
      <c r="BL81" s="716"/>
      <c r="BM81" s="716"/>
      <c r="BN81" s="716"/>
      <c r="BO81" s="716"/>
      <c r="BP81" s="716"/>
      <c r="BQ81" s="716"/>
      <c r="BR81" s="716"/>
      <c r="BS81" s="716"/>
      <c r="BT81" s="716"/>
      <c r="BU81" s="716"/>
      <c r="BV81" s="716"/>
      <c r="BW81" s="716"/>
      <c r="BX81" s="716"/>
      <c r="BY81" s="716"/>
      <c r="BZ81" s="716"/>
      <c r="CA81" s="716"/>
      <c r="CB81" s="716"/>
      <c r="CC81" s="716"/>
      <c r="CD81" s="716"/>
      <c r="CE81" s="716"/>
      <c r="CF81" s="716"/>
      <c r="CG81" s="716"/>
      <c r="CH81" s="716"/>
      <c r="CI81" s="716"/>
      <c r="CJ81" s="716"/>
      <c r="CK81" s="716"/>
      <c r="CL81" s="716"/>
      <c r="CM81" s="716"/>
      <c r="CN81" s="716"/>
      <c r="CO81" s="716"/>
      <c r="CP81" s="716"/>
      <c r="CQ81" s="716"/>
      <c r="CR81" s="716"/>
      <c r="CS81" s="716"/>
      <c r="CT81" s="716"/>
      <c r="CU81" s="716"/>
      <c r="CV81" s="716"/>
      <c r="CW81" s="716"/>
      <c r="CX81" s="716"/>
      <c r="CY81" s="716"/>
      <c r="CZ81" s="716"/>
      <c r="DA81" s="716"/>
      <c r="DB81" s="716"/>
      <c r="DC81" s="716"/>
      <c r="DD81" s="716"/>
      <c r="DE81" s="716"/>
      <c r="DF81" s="716"/>
      <c r="DG81" s="716"/>
      <c r="DH81" s="716"/>
      <c r="DI81" s="716"/>
      <c r="DJ81" s="716"/>
      <c r="DK81" s="716"/>
      <c r="DL81" s="716"/>
      <c r="DM81" s="716"/>
      <c r="DN81" s="716"/>
      <c r="DO81" s="716"/>
      <c r="DP81" s="716"/>
      <c r="DQ81" s="716"/>
      <c r="DR81" s="716"/>
      <c r="DS81" s="716"/>
      <c r="DT81" s="716"/>
      <c r="DU81" s="716"/>
      <c r="DV81" s="716"/>
      <c r="DW81" s="716"/>
      <c r="DX81" s="716"/>
    </row>
    <row r="82" spans="2:128" x14ac:dyDescent="0.2">
      <c r="B82" s="718" t="s">
        <v>103</v>
      </c>
      <c r="C82" s="716"/>
      <c r="D82" s="716"/>
      <c r="E82" s="716"/>
      <c r="F82" s="716"/>
      <c r="G82" s="716"/>
      <c r="H82" s="716"/>
      <c r="I82" s="716"/>
      <c r="J82" s="716"/>
      <c r="K82" s="716"/>
      <c r="L82" s="716"/>
      <c r="M82" s="716"/>
      <c r="N82" s="716"/>
      <c r="O82" s="716"/>
      <c r="P82" s="716"/>
      <c r="Q82" s="716"/>
      <c r="R82" s="716"/>
      <c r="S82" s="716"/>
      <c r="T82" s="716"/>
      <c r="U82" s="716"/>
      <c r="V82" s="716"/>
      <c r="W82" s="716"/>
      <c r="X82" s="716"/>
      <c r="Y82" s="716"/>
      <c r="Z82" s="716"/>
      <c r="AA82" s="716"/>
      <c r="AB82" s="716"/>
      <c r="AC82" s="716"/>
      <c r="AD82" s="716"/>
      <c r="AE82" s="716"/>
      <c r="AF82" s="716"/>
      <c r="AG82" s="716"/>
      <c r="AH82" s="716"/>
      <c r="AI82" s="716"/>
      <c r="AJ82" s="716"/>
      <c r="AK82" s="716"/>
      <c r="AL82" s="716"/>
      <c r="AM82" s="716"/>
      <c r="AN82" s="716"/>
      <c r="AO82" s="716"/>
      <c r="AP82" s="716"/>
      <c r="AQ82" s="716"/>
      <c r="AR82" s="716"/>
      <c r="AS82" s="716"/>
      <c r="AT82" s="716"/>
      <c r="AU82" s="716"/>
      <c r="AV82" s="716"/>
      <c r="AW82" s="716"/>
      <c r="AX82" s="716"/>
      <c r="AY82" s="716"/>
      <c r="AZ82" s="716"/>
      <c r="BA82" s="716"/>
      <c r="BB82" s="716"/>
      <c r="BC82" s="716"/>
      <c r="BD82" s="716"/>
      <c r="BE82" s="716"/>
      <c r="BF82" s="716"/>
      <c r="BG82" s="716"/>
      <c r="BH82" s="716"/>
      <c r="BI82" s="716"/>
      <c r="BJ82" s="716"/>
      <c r="BK82" s="716"/>
      <c r="BL82" s="716"/>
      <c r="BM82" s="716"/>
      <c r="BN82" s="716"/>
      <c r="BO82" s="716"/>
      <c r="BP82" s="716"/>
      <c r="BQ82" s="716"/>
      <c r="BR82" s="716"/>
      <c r="BS82" s="716"/>
      <c r="BT82" s="716"/>
      <c r="BU82" s="716"/>
      <c r="BV82" s="716"/>
      <c r="BW82" s="716"/>
      <c r="BX82" s="716"/>
      <c r="BY82" s="716"/>
      <c r="BZ82" s="716"/>
      <c r="CA82" s="716"/>
      <c r="CB82" s="716"/>
      <c r="CC82" s="716"/>
      <c r="CD82" s="716"/>
      <c r="CE82" s="716"/>
      <c r="CF82" s="716"/>
      <c r="CG82" s="716"/>
      <c r="CH82" s="716"/>
      <c r="CI82" s="716"/>
      <c r="CJ82" s="716"/>
      <c r="CK82" s="716"/>
      <c r="CL82" s="716"/>
      <c r="CM82" s="716"/>
      <c r="CN82" s="716"/>
      <c r="CO82" s="716"/>
      <c r="CP82" s="716"/>
      <c r="CQ82" s="716"/>
      <c r="CR82" s="716"/>
      <c r="CS82" s="716"/>
      <c r="CT82" s="716"/>
      <c r="CU82" s="716"/>
      <c r="CV82" s="716"/>
      <c r="CW82" s="716"/>
      <c r="CX82" s="716"/>
      <c r="CY82" s="716"/>
      <c r="CZ82" s="716"/>
      <c r="DA82" s="716"/>
      <c r="DB82" s="716"/>
      <c r="DC82" s="716"/>
      <c r="DD82" s="716"/>
      <c r="DE82" s="716"/>
      <c r="DF82" s="716"/>
      <c r="DG82" s="716"/>
      <c r="DH82" s="716"/>
      <c r="DI82" s="716"/>
      <c r="DJ82" s="716"/>
      <c r="DK82" s="716"/>
      <c r="DL82" s="716"/>
      <c r="DM82" s="716"/>
      <c r="DN82" s="716"/>
      <c r="DO82" s="716"/>
      <c r="DP82" s="716"/>
      <c r="DQ82" s="716"/>
      <c r="DR82" s="716"/>
      <c r="DS82" s="716"/>
      <c r="DT82" s="716"/>
      <c r="DU82" s="716"/>
      <c r="DV82" s="716"/>
      <c r="DW82" s="716"/>
      <c r="DX82" s="716"/>
    </row>
    <row r="83" spans="2:128" x14ac:dyDescent="0.2">
      <c r="B83" s="718" t="s">
        <v>104</v>
      </c>
      <c r="C83" s="716"/>
      <c r="D83" s="716"/>
      <c r="E83" s="716"/>
      <c r="F83" s="716"/>
      <c r="G83" s="716"/>
      <c r="H83" s="716"/>
      <c r="I83" s="716"/>
      <c r="J83" s="716"/>
      <c r="K83" s="716"/>
      <c r="L83" s="716"/>
      <c r="M83" s="716"/>
      <c r="N83" s="716"/>
      <c r="O83" s="716"/>
      <c r="P83" s="716"/>
      <c r="Q83" s="716"/>
      <c r="R83" s="716"/>
      <c r="S83" s="716"/>
      <c r="T83" s="716"/>
      <c r="U83" s="716"/>
      <c r="V83" s="716"/>
      <c r="W83" s="716"/>
      <c r="X83" s="716"/>
      <c r="Y83" s="716"/>
      <c r="Z83" s="716"/>
      <c r="AA83" s="716"/>
      <c r="AB83" s="716"/>
      <c r="AC83" s="716"/>
      <c r="AD83" s="716"/>
      <c r="AE83" s="716"/>
      <c r="AF83" s="716"/>
      <c r="AG83" s="716"/>
      <c r="AH83" s="716"/>
      <c r="AI83" s="716"/>
      <c r="AJ83" s="716"/>
      <c r="AK83" s="716"/>
      <c r="AL83" s="716"/>
      <c r="AM83" s="716"/>
      <c r="AN83" s="716"/>
      <c r="AO83" s="716"/>
      <c r="AP83" s="716"/>
      <c r="AQ83" s="716"/>
      <c r="AR83" s="716"/>
      <c r="AS83" s="716"/>
      <c r="AT83" s="716"/>
      <c r="AU83" s="716"/>
      <c r="AV83" s="716"/>
      <c r="AW83" s="716"/>
      <c r="AX83" s="716"/>
      <c r="AY83" s="716"/>
      <c r="AZ83" s="716"/>
      <c r="BA83" s="716"/>
      <c r="BB83" s="716"/>
      <c r="BC83" s="716"/>
      <c r="BD83" s="716"/>
      <c r="BE83" s="716"/>
      <c r="BF83" s="716"/>
      <c r="BG83" s="716"/>
      <c r="BH83" s="716"/>
      <c r="BI83" s="716"/>
      <c r="BJ83" s="716"/>
      <c r="BK83" s="716"/>
      <c r="BL83" s="716"/>
      <c r="BM83" s="716"/>
      <c r="BN83" s="716"/>
      <c r="BO83" s="716"/>
      <c r="BP83" s="716"/>
      <c r="BQ83" s="716"/>
      <c r="BR83" s="716"/>
      <c r="BS83" s="716"/>
      <c r="BT83" s="716"/>
      <c r="BU83" s="716"/>
      <c r="BV83" s="716"/>
      <c r="BW83" s="716"/>
      <c r="BX83" s="716"/>
      <c r="BY83" s="716"/>
      <c r="BZ83" s="716"/>
      <c r="CA83" s="716"/>
      <c r="CB83" s="716"/>
      <c r="CC83" s="716"/>
      <c r="CD83" s="716"/>
      <c r="CE83" s="716"/>
      <c r="CF83" s="716"/>
      <c r="CG83" s="716"/>
      <c r="CH83" s="716"/>
      <c r="CI83" s="716"/>
      <c r="CJ83" s="716"/>
      <c r="CK83" s="716"/>
      <c r="CL83" s="716"/>
      <c r="CM83" s="716"/>
      <c r="CN83" s="716"/>
      <c r="CO83" s="716"/>
      <c r="CP83" s="716"/>
      <c r="CQ83" s="716"/>
      <c r="CR83" s="716"/>
      <c r="CS83" s="716"/>
      <c r="CT83" s="716"/>
      <c r="CU83" s="716"/>
      <c r="CV83" s="716"/>
      <c r="CW83" s="716"/>
      <c r="CX83" s="716"/>
      <c r="CY83" s="716"/>
      <c r="CZ83" s="716"/>
      <c r="DA83" s="716"/>
      <c r="DB83" s="716"/>
      <c r="DC83" s="716"/>
      <c r="DD83" s="716"/>
      <c r="DE83" s="716"/>
      <c r="DF83" s="716"/>
      <c r="DG83" s="716"/>
      <c r="DH83" s="716"/>
      <c r="DI83" s="716"/>
      <c r="DJ83" s="716"/>
      <c r="DK83" s="716"/>
      <c r="DL83" s="716"/>
      <c r="DM83" s="716"/>
      <c r="DN83" s="716"/>
      <c r="DO83" s="716"/>
      <c r="DP83" s="716"/>
      <c r="DQ83" s="716"/>
      <c r="DR83" s="716"/>
      <c r="DS83" s="716"/>
      <c r="DT83" s="716"/>
      <c r="DU83" s="716"/>
      <c r="DV83" s="716"/>
      <c r="DW83" s="716"/>
      <c r="DX83" s="716"/>
    </row>
    <row r="84" spans="2:128" x14ac:dyDescent="0.2">
      <c r="B84" s="718" t="s">
        <v>105</v>
      </c>
      <c r="C84" s="716" t="s">
        <v>558</v>
      </c>
      <c r="D84" s="716"/>
      <c r="E84" s="716"/>
      <c r="F84" s="716"/>
      <c r="G84" s="716"/>
      <c r="H84" s="716"/>
      <c r="I84" s="716"/>
      <c r="J84" s="716"/>
      <c r="K84" s="716"/>
      <c r="L84" s="716"/>
      <c r="M84" s="716"/>
      <c r="N84" s="716"/>
      <c r="O84" s="716"/>
      <c r="P84" s="716"/>
      <c r="Q84" s="716"/>
      <c r="R84" s="716"/>
      <c r="S84" s="716"/>
      <c r="T84" s="716"/>
      <c r="U84" s="716"/>
      <c r="V84" s="716"/>
      <c r="W84" s="716"/>
      <c r="X84" s="716"/>
      <c r="Y84" s="716"/>
      <c r="Z84" s="716"/>
      <c r="AA84" s="716"/>
      <c r="AB84" s="716"/>
      <c r="AC84" s="716"/>
      <c r="AD84" s="716"/>
      <c r="AE84" s="716"/>
      <c r="AF84" s="716"/>
      <c r="AG84" s="716"/>
      <c r="AH84" s="716"/>
      <c r="AI84" s="716"/>
      <c r="AJ84" s="716"/>
      <c r="AK84" s="716"/>
      <c r="AL84" s="716"/>
      <c r="AM84" s="716"/>
      <c r="AN84" s="716"/>
      <c r="AO84" s="716"/>
      <c r="AP84" s="716"/>
      <c r="AQ84" s="716"/>
      <c r="AR84" s="716"/>
      <c r="AS84" s="716"/>
      <c r="AT84" s="716"/>
      <c r="AU84" s="716"/>
      <c r="AV84" s="716"/>
      <c r="AW84" s="716"/>
      <c r="AX84" s="716"/>
      <c r="AY84" s="716"/>
      <c r="AZ84" s="716"/>
      <c r="BA84" s="716"/>
      <c r="BB84" s="716"/>
      <c r="BC84" s="716"/>
      <c r="BD84" s="716"/>
      <c r="BE84" s="716"/>
      <c r="BF84" s="716"/>
      <c r="BG84" s="716"/>
      <c r="BH84" s="716"/>
      <c r="BI84" s="716"/>
      <c r="BJ84" s="716"/>
      <c r="BK84" s="716"/>
      <c r="BL84" s="716"/>
      <c r="BM84" s="716"/>
      <c r="BN84" s="716"/>
      <c r="BO84" s="716"/>
      <c r="BP84" s="716"/>
      <c r="BQ84" s="716"/>
      <c r="BR84" s="716"/>
      <c r="BS84" s="716"/>
      <c r="BT84" s="716"/>
      <c r="BU84" s="716"/>
      <c r="BV84" s="716"/>
      <c r="BW84" s="716"/>
      <c r="BX84" s="716"/>
      <c r="BY84" s="716"/>
      <c r="BZ84" s="716"/>
      <c r="CA84" s="716"/>
      <c r="CB84" s="716"/>
      <c r="CC84" s="716"/>
      <c r="CD84" s="716"/>
      <c r="CE84" s="716"/>
      <c r="CF84" s="716"/>
      <c r="CG84" s="716"/>
      <c r="CH84" s="716"/>
      <c r="CI84" s="716"/>
      <c r="CJ84" s="716"/>
      <c r="CK84" s="716"/>
      <c r="CL84" s="716"/>
      <c r="CM84" s="716"/>
      <c r="CN84" s="716"/>
      <c r="CO84" s="716"/>
      <c r="CP84" s="716"/>
      <c r="CQ84" s="716"/>
      <c r="CR84" s="716"/>
      <c r="CS84" s="716"/>
      <c r="CT84" s="716"/>
      <c r="CU84" s="716"/>
      <c r="CV84" s="716"/>
      <c r="CW84" s="716"/>
      <c r="CX84" s="716"/>
      <c r="CY84" s="716"/>
      <c r="CZ84" s="716"/>
      <c r="DA84" s="716"/>
      <c r="DB84" s="716"/>
      <c r="DC84" s="716"/>
      <c r="DD84" s="716"/>
      <c r="DE84" s="716"/>
      <c r="DF84" s="716"/>
      <c r="DG84" s="716"/>
      <c r="DH84" s="716"/>
      <c r="DI84" s="716"/>
      <c r="DJ84" s="716"/>
      <c r="DK84" s="716"/>
      <c r="DL84" s="716"/>
      <c r="DM84" s="716"/>
      <c r="DN84" s="716"/>
      <c r="DO84" s="716"/>
      <c r="DP84" s="716"/>
      <c r="DQ84" s="716"/>
      <c r="DR84" s="716"/>
      <c r="DS84" s="716"/>
      <c r="DT84" s="716"/>
      <c r="DU84" s="716"/>
      <c r="DV84" s="716"/>
      <c r="DW84" s="716"/>
      <c r="DX84" s="716"/>
    </row>
    <row r="85" spans="2:128" x14ac:dyDescent="0.2">
      <c r="B85" s="718" t="s">
        <v>106</v>
      </c>
      <c r="C85" s="716" t="s">
        <v>559</v>
      </c>
      <c r="D85" s="716"/>
      <c r="E85" s="716"/>
      <c r="F85" s="716"/>
      <c r="G85" s="716"/>
      <c r="H85" s="716"/>
      <c r="I85" s="716"/>
      <c r="J85" s="716"/>
      <c r="K85" s="716"/>
      <c r="L85" s="716"/>
      <c r="M85" s="716"/>
      <c r="N85" s="716"/>
      <c r="O85" s="716"/>
      <c r="P85" s="716"/>
      <c r="Q85" s="716"/>
      <c r="R85" s="716"/>
      <c r="S85" s="716"/>
      <c r="T85" s="716"/>
      <c r="U85" s="716"/>
      <c r="V85" s="716"/>
      <c r="W85" s="716"/>
      <c r="X85" s="716"/>
      <c r="Y85" s="716"/>
      <c r="Z85" s="716"/>
      <c r="AA85" s="716"/>
      <c r="AB85" s="716"/>
      <c r="AC85" s="716"/>
      <c r="AD85" s="716"/>
      <c r="AE85" s="716"/>
      <c r="AF85" s="716"/>
      <c r="AG85" s="716"/>
      <c r="AH85" s="716"/>
      <c r="AI85" s="716"/>
      <c r="AJ85" s="716"/>
      <c r="AK85" s="716"/>
      <c r="AL85" s="716"/>
      <c r="AM85" s="716"/>
      <c r="AN85" s="716"/>
      <c r="AO85" s="716"/>
      <c r="AP85" s="716"/>
      <c r="AQ85" s="716"/>
      <c r="AR85" s="716"/>
      <c r="AS85" s="716"/>
      <c r="AT85" s="716"/>
      <c r="AU85" s="716"/>
      <c r="AV85" s="716"/>
      <c r="AW85" s="716"/>
      <c r="AX85" s="716"/>
      <c r="AY85" s="716"/>
      <c r="AZ85" s="716"/>
      <c r="BA85" s="716"/>
      <c r="BB85" s="716"/>
      <c r="BC85" s="716"/>
      <c r="BD85" s="716"/>
      <c r="BE85" s="716"/>
      <c r="BF85" s="716"/>
      <c r="BG85" s="716"/>
      <c r="BH85" s="716"/>
      <c r="BI85" s="716"/>
      <c r="BJ85" s="716"/>
      <c r="BK85" s="716"/>
      <c r="BL85" s="716"/>
      <c r="BM85" s="716"/>
      <c r="BN85" s="716"/>
      <c r="BO85" s="716"/>
      <c r="BP85" s="716"/>
      <c r="BQ85" s="716"/>
      <c r="BR85" s="716"/>
      <c r="BS85" s="716"/>
      <c r="BT85" s="716"/>
      <c r="BU85" s="716"/>
      <c r="BV85" s="716"/>
      <c r="BW85" s="716"/>
      <c r="BX85" s="716"/>
      <c r="BY85" s="716"/>
      <c r="BZ85" s="716"/>
      <c r="CA85" s="716"/>
      <c r="CB85" s="716"/>
      <c r="CC85" s="716"/>
      <c r="CD85" s="716"/>
      <c r="CE85" s="716"/>
      <c r="CF85" s="716"/>
      <c r="CG85" s="716"/>
      <c r="CH85" s="716"/>
      <c r="CI85" s="716"/>
      <c r="CJ85" s="716"/>
      <c r="CK85" s="716"/>
      <c r="CL85" s="716"/>
      <c r="CM85" s="716"/>
      <c r="CN85" s="716"/>
      <c r="CO85" s="716"/>
      <c r="CP85" s="716"/>
      <c r="CQ85" s="716"/>
      <c r="CR85" s="716"/>
      <c r="CS85" s="716"/>
      <c r="CT85" s="716"/>
      <c r="CU85" s="716"/>
      <c r="CV85" s="716"/>
      <c r="CW85" s="716"/>
      <c r="CX85" s="716"/>
      <c r="CY85" s="716"/>
      <c r="CZ85" s="716"/>
      <c r="DA85" s="716"/>
      <c r="DB85" s="716"/>
      <c r="DC85" s="716"/>
      <c r="DD85" s="716"/>
      <c r="DE85" s="716"/>
      <c r="DF85" s="716"/>
      <c r="DG85" s="716"/>
      <c r="DH85" s="716"/>
      <c r="DI85" s="716"/>
      <c r="DJ85" s="716"/>
      <c r="DK85" s="716"/>
      <c r="DL85" s="716"/>
      <c r="DM85" s="716"/>
      <c r="DN85" s="716"/>
      <c r="DO85" s="716"/>
      <c r="DP85" s="716"/>
      <c r="DQ85" s="716"/>
      <c r="DR85" s="716"/>
      <c r="DS85" s="716"/>
      <c r="DT85" s="716"/>
      <c r="DU85" s="716"/>
      <c r="DV85" s="716"/>
      <c r="DW85" s="716"/>
      <c r="DX85" s="716"/>
    </row>
    <row r="86" spans="2:128" x14ac:dyDescent="0.2">
      <c r="B86" s="718"/>
      <c r="C86" s="716"/>
      <c r="D86" s="716"/>
      <c r="E86" s="716"/>
      <c r="F86" s="716"/>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716"/>
      <c r="AK86" s="716"/>
      <c r="AL86" s="716"/>
      <c r="AM86" s="716"/>
      <c r="AN86" s="716"/>
      <c r="AO86" s="716"/>
      <c r="AP86" s="716"/>
      <c r="AQ86" s="716"/>
      <c r="AR86" s="716"/>
      <c r="AS86" s="716"/>
      <c r="AT86" s="716"/>
      <c r="AU86" s="716"/>
      <c r="AV86" s="716"/>
      <c r="AW86" s="716"/>
      <c r="AX86" s="716"/>
      <c r="AY86" s="716"/>
      <c r="AZ86" s="716"/>
      <c r="BA86" s="716"/>
      <c r="BB86" s="716"/>
      <c r="BC86" s="716"/>
      <c r="BD86" s="716"/>
      <c r="BE86" s="716"/>
      <c r="BF86" s="716"/>
      <c r="BG86" s="716"/>
      <c r="BH86" s="716"/>
      <c r="BI86" s="716"/>
      <c r="BJ86" s="716"/>
      <c r="BK86" s="716"/>
      <c r="BL86" s="716"/>
      <c r="BM86" s="716"/>
      <c r="BN86" s="716"/>
      <c r="BO86" s="716"/>
      <c r="BP86" s="716"/>
      <c r="BQ86" s="716"/>
      <c r="BR86" s="716"/>
      <c r="BS86" s="716"/>
      <c r="BT86" s="716"/>
      <c r="BU86" s="716"/>
      <c r="BV86" s="716"/>
      <c r="BW86" s="716"/>
      <c r="BX86" s="716"/>
      <c r="BY86" s="716"/>
      <c r="BZ86" s="716"/>
      <c r="CA86" s="716"/>
      <c r="CB86" s="716"/>
      <c r="CC86" s="716"/>
      <c r="CD86" s="716"/>
      <c r="CE86" s="716"/>
      <c r="CF86" s="716"/>
      <c r="CG86" s="716"/>
      <c r="CH86" s="716"/>
      <c r="CI86" s="716"/>
      <c r="CJ86" s="716"/>
      <c r="CK86" s="716"/>
      <c r="CL86" s="716"/>
      <c r="CM86" s="716"/>
      <c r="CN86" s="716"/>
      <c r="CO86" s="716"/>
      <c r="CP86" s="716"/>
      <c r="CQ86" s="716"/>
      <c r="CR86" s="716"/>
      <c r="CS86" s="716"/>
      <c r="CT86" s="716"/>
      <c r="CU86" s="716"/>
      <c r="CV86" s="716"/>
      <c r="CW86" s="716"/>
      <c r="CX86" s="716"/>
      <c r="CY86" s="716"/>
      <c r="CZ86" s="716"/>
      <c r="DA86" s="716"/>
      <c r="DB86" s="716"/>
      <c r="DC86" s="716"/>
      <c r="DD86" s="716"/>
      <c r="DE86" s="716"/>
      <c r="DF86" s="716"/>
      <c r="DG86" s="716"/>
      <c r="DH86" s="716"/>
      <c r="DI86" s="716"/>
      <c r="DJ86" s="716"/>
      <c r="DK86" s="716"/>
      <c r="DL86" s="716"/>
      <c r="DM86" s="716"/>
      <c r="DN86" s="716"/>
      <c r="DO86" s="716"/>
      <c r="DP86" s="716"/>
      <c r="DQ86" s="716"/>
      <c r="DR86" s="716"/>
      <c r="DS86" s="716"/>
      <c r="DT86" s="716"/>
      <c r="DU86" s="716"/>
      <c r="DV86" s="716"/>
      <c r="DW86" s="716"/>
      <c r="DX86" s="716"/>
    </row>
    <row r="87" spans="2:128" x14ac:dyDescent="0.2">
      <c r="B87" s="718"/>
      <c r="C87" s="716"/>
      <c r="D87" s="716"/>
      <c r="E87" s="716"/>
      <c r="F87" s="716"/>
      <c r="G87" s="716"/>
      <c r="H87" s="716"/>
      <c r="I87" s="716"/>
      <c r="J87" s="716"/>
      <c r="K87" s="716"/>
      <c r="L87" s="716"/>
      <c r="M87" s="716"/>
      <c r="N87" s="716"/>
      <c r="O87" s="716"/>
      <c r="P87" s="716"/>
      <c r="Q87" s="716"/>
      <c r="R87" s="716"/>
      <c r="S87" s="716"/>
      <c r="T87" s="716"/>
      <c r="U87" s="716"/>
      <c r="V87" s="716"/>
      <c r="W87" s="716"/>
      <c r="X87" s="716"/>
      <c r="Y87" s="716"/>
      <c r="Z87" s="716"/>
      <c r="AA87" s="716"/>
      <c r="AB87" s="716"/>
      <c r="AC87" s="716"/>
      <c r="AD87" s="716"/>
      <c r="AE87" s="716"/>
      <c r="AF87" s="716"/>
      <c r="AG87" s="716"/>
      <c r="AH87" s="716"/>
      <c r="AI87" s="716"/>
      <c r="AJ87" s="716"/>
      <c r="AK87" s="716"/>
      <c r="AL87" s="716"/>
      <c r="AM87" s="716"/>
      <c r="AN87" s="716"/>
      <c r="AO87" s="716"/>
      <c r="AP87" s="716"/>
      <c r="AQ87" s="716"/>
      <c r="AR87" s="716"/>
      <c r="AS87" s="716"/>
      <c r="AT87" s="716"/>
      <c r="AU87" s="716"/>
      <c r="AV87" s="716"/>
      <c r="AW87" s="716"/>
      <c r="AX87" s="716"/>
      <c r="AY87" s="716"/>
      <c r="AZ87" s="716"/>
      <c r="BA87" s="716"/>
      <c r="BB87" s="716"/>
      <c r="BC87" s="716"/>
      <c r="BD87" s="716"/>
      <c r="BE87" s="716"/>
      <c r="BF87" s="716"/>
      <c r="BG87" s="716"/>
      <c r="BH87" s="716"/>
      <c r="BI87" s="716"/>
      <c r="BJ87" s="716"/>
      <c r="BK87" s="716"/>
      <c r="BL87" s="716"/>
      <c r="BM87" s="716"/>
      <c r="BN87" s="716"/>
      <c r="BO87" s="716"/>
      <c r="BP87" s="716"/>
      <c r="BQ87" s="716"/>
      <c r="BR87" s="716"/>
      <c r="BS87" s="716"/>
      <c r="BT87" s="716"/>
      <c r="BU87" s="716"/>
      <c r="BV87" s="716"/>
      <c r="BW87" s="716"/>
      <c r="BX87" s="716"/>
      <c r="BY87" s="716"/>
      <c r="BZ87" s="716"/>
      <c r="CA87" s="716"/>
      <c r="CB87" s="716"/>
      <c r="CC87" s="716"/>
      <c r="CD87" s="716"/>
      <c r="CE87" s="716"/>
      <c r="CF87" s="716"/>
      <c r="CG87" s="716"/>
      <c r="CH87" s="716"/>
      <c r="CI87" s="716"/>
      <c r="CJ87" s="716"/>
      <c r="CK87" s="716"/>
      <c r="CL87" s="716"/>
      <c r="CM87" s="716"/>
      <c r="CN87" s="716"/>
      <c r="CO87" s="716"/>
      <c r="CP87" s="716"/>
      <c r="CQ87" s="716"/>
      <c r="CR87" s="716"/>
      <c r="CS87" s="716"/>
      <c r="CT87" s="716"/>
      <c r="CU87" s="716"/>
      <c r="CV87" s="716"/>
      <c r="CW87" s="716"/>
      <c r="CX87" s="716"/>
      <c r="CY87" s="716"/>
      <c r="CZ87" s="716"/>
      <c r="DA87" s="716"/>
      <c r="DB87" s="716"/>
      <c r="DC87" s="716"/>
      <c r="DD87" s="716"/>
      <c r="DE87" s="716"/>
      <c r="DF87" s="716"/>
      <c r="DG87" s="716"/>
      <c r="DH87" s="716"/>
      <c r="DI87" s="716"/>
      <c r="DJ87" s="716"/>
      <c r="DK87" s="716"/>
      <c r="DL87" s="716"/>
      <c r="DM87" s="716"/>
      <c r="DN87" s="716"/>
      <c r="DO87" s="716"/>
      <c r="DP87" s="716"/>
      <c r="DQ87" s="716"/>
      <c r="DR87" s="716"/>
      <c r="DS87" s="716"/>
      <c r="DT87" s="716"/>
      <c r="DU87" s="716"/>
      <c r="DV87" s="716"/>
      <c r="DW87" s="716"/>
      <c r="DX87" s="716"/>
    </row>
    <row r="88" spans="2:128" x14ac:dyDescent="0.2">
      <c r="B88" s="718"/>
      <c r="C88" s="716" t="s">
        <v>560</v>
      </c>
      <c r="D88" s="716"/>
      <c r="E88" s="716"/>
      <c r="F88" s="716"/>
      <c r="G88" s="716"/>
      <c r="H88" s="716"/>
      <c r="I88" s="716"/>
      <c r="J88" s="716"/>
      <c r="K88" s="716"/>
      <c r="L88" s="716"/>
      <c r="M88" s="716"/>
      <c r="N88" s="716"/>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6"/>
      <c r="BE88" s="716"/>
      <c r="BF88" s="716"/>
      <c r="BG88" s="716"/>
      <c r="BH88" s="716"/>
      <c r="BI88" s="716"/>
      <c r="BJ88" s="716"/>
      <c r="BK88" s="716"/>
      <c r="BL88" s="716"/>
      <c r="BM88" s="716"/>
      <c r="BN88" s="716"/>
      <c r="BO88" s="716"/>
      <c r="BP88" s="716"/>
      <c r="BQ88" s="716"/>
      <c r="BR88" s="716"/>
      <c r="BS88" s="716"/>
      <c r="BT88" s="716"/>
      <c r="BU88" s="716"/>
      <c r="BV88" s="716"/>
      <c r="BW88" s="716"/>
      <c r="BX88" s="716"/>
      <c r="BY88" s="716"/>
      <c r="BZ88" s="716"/>
      <c r="CA88" s="716"/>
      <c r="CB88" s="716"/>
      <c r="CC88" s="716"/>
      <c r="CD88" s="716"/>
      <c r="CE88" s="716"/>
      <c r="CF88" s="716"/>
      <c r="CG88" s="716"/>
      <c r="CH88" s="716"/>
      <c r="CI88" s="716"/>
      <c r="CJ88" s="716"/>
      <c r="CK88" s="716"/>
      <c r="CL88" s="716"/>
      <c r="CM88" s="716"/>
      <c r="CN88" s="716"/>
      <c r="CO88" s="716"/>
      <c r="CP88" s="716"/>
      <c r="CQ88" s="716"/>
      <c r="CR88" s="716"/>
      <c r="CS88" s="716"/>
      <c r="CT88" s="716"/>
      <c r="CU88" s="716"/>
      <c r="CV88" s="716"/>
      <c r="CW88" s="716"/>
      <c r="CX88" s="716"/>
      <c r="CY88" s="716"/>
      <c r="CZ88" s="716"/>
      <c r="DA88" s="716"/>
      <c r="DB88" s="716"/>
      <c r="DC88" s="716"/>
      <c r="DD88" s="716"/>
      <c r="DE88" s="716"/>
      <c r="DF88" s="716"/>
      <c r="DG88" s="716"/>
      <c r="DH88" s="716"/>
      <c r="DI88" s="716"/>
      <c r="DJ88" s="716"/>
      <c r="DK88" s="716"/>
      <c r="DL88" s="716"/>
      <c r="DM88" s="716"/>
      <c r="DN88" s="716"/>
      <c r="DO88" s="716"/>
      <c r="DP88" s="716"/>
      <c r="DQ88" s="716"/>
      <c r="DR88" s="716"/>
      <c r="DS88" s="716"/>
      <c r="DT88" s="716"/>
      <c r="DU88" s="716"/>
      <c r="DV88" s="716"/>
      <c r="DW88" s="716"/>
      <c r="DX88" s="716"/>
    </row>
    <row r="89" spans="2:128" x14ac:dyDescent="0.2">
      <c r="B89" s="718"/>
      <c r="C89" s="716" t="s">
        <v>561</v>
      </c>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6"/>
      <c r="BE89" s="716"/>
      <c r="BF89" s="716"/>
      <c r="BG89" s="716"/>
      <c r="BH89" s="716"/>
      <c r="BI89" s="716"/>
      <c r="BJ89" s="716"/>
      <c r="BK89" s="716"/>
      <c r="BL89" s="716"/>
      <c r="BM89" s="716"/>
      <c r="BN89" s="716"/>
      <c r="BO89" s="716"/>
      <c r="BP89" s="716"/>
      <c r="BQ89" s="716"/>
      <c r="BR89" s="716"/>
      <c r="BS89" s="716"/>
      <c r="BT89" s="716"/>
      <c r="BU89" s="716"/>
      <c r="BV89" s="716"/>
      <c r="BW89" s="716"/>
      <c r="BX89" s="716"/>
      <c r="BY89" s="716"/>
      <c r="BZ89" s="716"/>
      <c r="CA89" s="716"/>
      <c r="CB89" s="716"/>
      <c r="CC89" s="716"/>
      <c r="CD89" s="716"/>
      <c r="CE89" s="716"/>
      <c r="CF89" s="716"/>
      <c r="CG89" s="716"/>
      <c r="CH89" s="716"/>
      <c r="CI89" s="716"/>
      <c r="CJ89" s="716"/>
      <c r="CK89" s="716"/>
      <c r="CL89" s="716"/>
      <c r="CM89" s="716"/>
      <c r="CN89" s="716"/>
      <c r="CO89" s="716"/>
      <c r="CP89" s="716"/>
      <c r="CQ89" s="716"/>
      <c r="CR89" s="716"/>
      <c r="CS89" s="716"/>
      <c r="CT89" s="716"/>
      <c r="CU89" s="716"/>
      <c r="CV89" s="716"/>
      <c r="CW89" s="716"/>
      <c r="CX89" s="716"/>
      <c r="CY89" s="716"/>
      <c r="CZ89" s="716"/>
      <c r="DA89" s="716"/>
      <c r="DB89" s="716"/>
      <c r="DC89" s="716"/>
      <c r="DD89" s="716"/>
      <c r="DE89" s="716"/>
      <c r="DF89" s="716"/>
      <c r="DG89" s="716"/>
      <c r="DH89" s="716"/>
      <c r="DI89" s="716"/>
      <c r="DJ89" s="716"/>
      <c r="DK89" s="716"/>
      <c r="DL89" s="716"/>
      <c r="DM89" s="716"/>
      <c r="DN89" s="716"/>
      <c r="DO89" s="716"/>
      <c r="DP89" s="716"/>
      <c r="DQ89" s="716"/>
      <c r="DR89" s="716"/>
      <c r="DS89" s="716"/>
      <c r="DT89" s="716"/>
      <c r="DU89" s="716"/>
      <c r="DV89" s="716"/>
      <c r="DW89" s="716"/>
      <c r="DX89" s="716"/>
    </row>
    <row r="90" spans="2:128" x14ac:dyDescent="0.2">
      <c r="B90" s="718"/>
      <c r="C90" s="716" t="s">
        <v>562</v>
      </c>
      <c r="D90" s="716"/>
      <c r="E90" s="716"/>
      <c r="F90" s="716"/>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716"/>
      <c r="AK90" s="716"/>
      <c r="AL90" s="716"/>
      <c r="AM90" s="716"/>
      <c r="AN90" s="716"/>
      <c r="AO90" s="716"/>
      <c r="AP90" s="716"/>
      <c r="AQ90" s="716"/>
      <c r="AR90" s="716"/>
      <c r="AS90" s="716"/>
      <c r="AT90" s="716"/>
      <c r="AU90" s="716"/>
      <c r="AV90" s="716"/>
      <c r="AW90" s="716"/>
      <c r="AX90" s="716"/>
      <c r="AY90" s="716"/>
      <c r="AZ90" s="716"/>
      <c r="BA90" s="716"/>
      <c r="BB90" s="716"/>
      <c r="BC90" s="716"/>
      <c r="BD90" s="716"/>
      <c r="BE90" s="716"/>
      <c r="BF90" s="716"/>
      <c r="BG90" s="716"/>
      <c r="BH90" s="716"/>
      <c r="BI90" s="716"/>
      <c r="BJ90" s="716"/>
      <c r="BK90" s="716"/>
      <c r="BL90" s="716"/>
      <c r="BM90" s="716"/>
      <c r="BN90" s="716"/>
      <c r="BO90" s="716"/>
      <c r="BP90" s="716"/>
      <c r="BQ90" s="716"/>
      <c r="BR90" s="716"/>
      <c r="BS90" s="716"/>
      <c r="BT90" s="716"/>
      <c r="BU90" s="716"/>
      <c r="BV90" s="716"/>
      <c r="BW90" s="716"/>
      <c r="BX90" s="716"/>
      <c r="BY90" s="716"/>
      <c r="BZ90" s="716"/>
      <c r="CA90" s="716"/>
      <c r="CB90" s="716"/>
      <c r="CC90" s="716"/>
      <c r="CD90" s="716"/>
      <c r="CE90" s="716"/>
      <c r="CF90" s="716"/>
      <c r="CG90" s="716"/>
      <c r="CH90" s="716"/>
      <c r="CI90" s="716"/>
      <c r="CJ90" s="716"/>
      <c r="CK90" s="716"/>
      <c r="CL90" s="716"/>
      <c r="CM90" s="716"/>
      <c r="CN90" s="716"/>
      <c r="CO90" s="716"/>
      <c r="CP90" s="716"/>
      <c r="CQ90" s="716"/>
      <c r="CR90" s="716"/>
      <c r="CS90" s="716"/>
      <c r="CT90" s="716"/>
      <c r="CU90" s="716"/>
      <c r="CV90" s="716"/>
      <c r="CW90" s="716"/>
      <c r="CX90" s="716"/>
      <c r="CY90" s="716"/>
      <c r="CZ90" s="716"/>
      <c r="DA90" s="716"/>
      <c r="DB90" s="716"/>
      <c r="DC90" s="716"/>
      <c r="DD90" s="716"/>
      <c r="DE90" s="716"/>
      <c r="DF90" s="716"/>
      <c r="DG90" s="716"/>
      <c r="DH90" s="716"/>
      <c r="DI90" s="716"/>
      <c r="DJ90" s="716"/>
      <c r="DK90" s="716"/>
      <c r="DL90" s="716"/>
      <c r="DM90" s="716"/>
      <c r="DN90" s="716"/>
      <c r="DO90" s="716"/>
      <c r="DP90" s="716"/>
      <c r="DQ90" s="716"/>
      <c r="DR90" s="716"/>
      <c r="DS90" s="716"/>
      <c r="DT90" s="716"/>
      <c r="DU90" s="716"/>
      <c r="DV90" s="716"/>
      <c r="DW90" s="716"/>
      <c r="DX90" s="716"/>
    </row>
    <row r="91" spans="2:128" x14ac:dyDescent="0.2">
      <c r="B91" s="718"/>
      <c r="C91" s="716" t="s">
        <v>563</v>
      </c>
      <c r="D91" s="716"/>
      <c r="E91" s="716"/>
      <c r="F91" s="716"/>
      <c r="G91" s="716"/>
      <c r="H91" s="716"/>
      <c r="I91" s="716"/>
      <c r="J91" s="716"/>
      <c r="K91" s="716"/>
      <c r="L91" s="716"/>
      <c r="M91" s="716"/>
      <c r="N91" s="716"/>
      <c r="O91" s="716"/>
      <c r="P91" s="716"/>
      <c r="Q91" s="716"/>
      <c r="R91" s="716"/>
      <c r="S91" s="716"/>
      <c r="T91" s="716"/>
      <c r="U91" s="716"/>
      <c r="V91" s="716"/>
      <c r="W91" s="716"/>
      <c r="X91" s="716"/>
      <c r="Y91" s="716"/>
      <c r="Z91" s="716"/>
      <c r="AA91" s="716"/>
      <c r="AB91" s="716"/>
      <c r="AC91" s="716"/>
      <c r="AD91" s="716"/>
      <c r="AE91" s="716"/>
      <c r="AF91" s="716"/>
      <c r="AG91" s="716"/>
      <c r="AH91" s="716"/>
      <c r="AI91" s="716"/>
      <c r="AJ91" s="716"/>
      <c r="AK91" s="716"/>
      <c r="AL91" s="716"/>
      <c r="AM91" s="716"/>
      <c r="AN91" s="716"/>
      <c r="AO91" s="716"/>
      <c r="AP91" s="716"/>
      <c r="AQ91" s="716"/>
      <c r="AR91" s="716"/>
      <c r="AS91" s="716"/>
      <c r="AT91" s="716"/>
      <c r="AU91" s="716"/>
      <c r="AV91" s="716"/>
      <c r="AW91" s="716"/>
      <c r="AX91" s="716"/>
      <c r="AY91" s="716"/>
      <c r="AZ91" s="716"/>
      <c r="BA91" s="716"/>
      <c r="BB91" s="716"/>
      <c r="BC91" s="716"/>
      <c r="BD91" s="716"/>
      <c r="BE91" s="716"/>
      <c r="BF91" s="716"/>
      <c r="BG91" s="716"/>
      <c r="BH91" s="716"/>
      <c r="BI91" s="716"/>
      <c r="BJ91" s="716"/>
      <c r="BK91" s="716"/>
      <c r="BL91" s="716"/>
      <c r="BM91" s="716"/>
      <c r="BN91" s="716"/>
      <c r="BO91" s="716"/>
      <c r="BP91" s="716"/>
      <c r="BQ91" s="716"/>
      <c r="BR91" s="716"/>
      <c r="BS91" s="716"/>
      <c r="BT91" s="716"/>
      <c r="BU91" s="716"/>
      <c r="BV91" s="716"/>
      <c r="BW91" s="716"/>
      <c r="BX91" s="716"/>
      <c r="BY91" s="716"/>
      <c r="BZ91" s="716"/>
      <c r="CA91" s="716"/>
      <c r="CB91" s="716"/>
      <c r="CC91" s="716"/>
      <c r="CD91" s="716"/>
      <c r="CE91" s="716"/>
      <c r="CF91" s="716"/>
      <c r="CG91" s="716"/>
      <c r="CH91" s="716"/>
      <c r="CI91" s="716"/>
      <c r="CJ91" s="716"/>
      <c r="CK91" s="716"/>
      <c r="CL91" s="716"/>
      <c r="CM91" s="716"/>
      <c r="CN91" s="716"/>
      <c r="CO91" s="716"/>
      <c r="CP91" s="716"/>
      <c r="CQ91" s="716"/>
      <c r="CR91" s="716"/>
      <c r="CS91" s="716"/>
      <c r="CT91" s="716"/>
      <c r="CU91" s="716"/>
      <c r="CV91" s="716"/>
      <c r="CW91" s="716"/>
      <c r="CX91" s="716"/>
      <c r="CY91" s="716"/>
      <c r="CZ91" s="716"/>
      <c r="DA91" s="716"/>
      <c r="DB91" s="716"/>
      <c r="DC91" s="716"/>
      <c r="DD91" s="716"/>
      <c r="DE91" s="716"/>
      <c r="DF91" s="716"/>
      <c r="DG91" s="716"/>
      <c r="DH91" s="716"/>
      <c r="DI91" s="716"/>
      <c r="DJ91" s="716"/>
      <c r="DK91" s="716"/>
      <c r="DL91" s="716"/>
      <c r="DM91" s="716"/>
      <c r="DN91" s="716"/>
      <c r="DO91" s="716"/>
      <c r="DP91" s="716"/>
      <c r="DQ91" s="716"/>
      <c r="DR91" s="716"/>
      <c r="DS91" s="716"/>
      <c r="DT91" s="716"/>
      <c r="DU91" s="716"/>
      <c r="DV91" s="716"/>
      <c r="DW91" s="716"/>
      <c r="DX91" s="716"/>
    </row>
    <row r="92" spans="2:128" x14ac:dyDescent="0.2">
      <c r="B92" s="718"/>
      <c r="C92" s="716" t="s">
        <v>564</v>
      </c>
      <c r="D92" s="716"/>
      <c r="E92" s="716"/>
      <c r="F92" s="716"/>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716"/>
      <c r="AK92" s="716"/>
      <c r="AL92" s="716"/>
      <c r="AM92" s="716"/>
      <c r="AN92" s="716"/>
      <c r="AO92" s="716"/>
      <c r="AP92" s="716"/>
      <c r="AQ92" s="716"/>
      <c r="AR92" s="716"/>
      <c r="AS92" s="716"/>
      <c r="AT92" s="716"/>
      <c r="AU92" s="716"/>
      <c r="AV92" s="716"/>
      <c r="AW92" s="716"/>
      <c r="AX92" s="716"/>
      <c r="AY92" s="716"/>
      <c r="AZ92" s="716"/>
      <c r="BA92" s="716"/>
      <c r="BB92" s="716"/>
      <c r="BC92" s="716"/>
      <c r="BD92" s="716"/>
      <c r="BE92" s="716"/>
      <c r="BF92" s="716"/>
      <c r="BG92" s="716"/>
      <c r="BH92" s="716"/>
      <c r="BI92" s="716"/>
      <c r="BJ92" s="716"/>
      <c r="BK92" s="716"/>
      <c r="BL92" s="716"/>
      <c r="BM92" s="716"/>
      <c r="BN92" s="716"/>
      <c r="BO92" s="716"/>
      <c r="BP92" s="716"/>
      <c r="BQ92" s="716"/>
      <c r="BR92" s="716"/>
      <c r="BS92" s="716"/>
      <c r="BT92" s="716"/>
      <c r="BU92" s="716"/>
      <c r="BV92" s="716"/>
      <c r="BW92" s="716"/>
      <c r="BX92" s="716"/>
      <c r="BY92" s="716"/>
      <c r="BZ92" s="716"/>
      <c r="CA92" s="716"/>
      <c r="CB92" s="716"/>
      <c r="CC92" s="716"/>
      <c r="CD92" s="716"/>
      <c r="CE92" s="716"/>
      <c r="CF92" s="716"/>
      <c r="CG92" s="716"/>
      <c r="CH92" s="716"/>
      <c r="CI92" s="716"/>
      <c r="CJ92" s="716"/>
      <c r="CK92" s="716"/>
      <c r="CL92" s="716"/>
      <c r="CM92" s="716"/>
      <c r="CN92" s="716"/>
      <c r="CO92" s="716"/>
      <c r="CP92" s="716"/>
      <c r="CQ92" s="716"/>
      <c r="CR92" s="716"/>
      <c r="CS92" s="716"/>
      <c r="CT92" s="716"/>
      <c r="CU92" s="716"/>
      <c r="CV92" s="716"/>
      <c r="CW92" s="716"/>
      <c r="CX92" s="716"/>
      <c r="CY92" s="716"/>
      <c r="CZ92" s="716"/>
      <c r="DA92" s="716"/>
      <c r="DB92" s="716"/>
      <c r="DC92" s="716"/>
      <c r="DD92" s="716"/>
      <c r="DE92" s="716"/>
      <c r="DF92" s="716"/>
      <c r="DG92" s="716"/>
      <c r="DH92" s="716"/>
      <c r="DI92" s="716"/>
      <c r="DJ92" s="716"/>
      <c r="DK92" s="716"/>
      <c r="DL92" s="716"/>
      <c r="DM92" s="716"/>
      <c r="DN92" s="716"/>
      <c r="DO92" s="716"/>
      <c r="DP92" s="716"/>
      <c r="DQ92" s="716"/>
      <c r="DR92" s="716"/>
      <c r="DS92" s="716"/>
      <c r="DT92" s="716"/>
      <c r="DU92" s="716"/>
      <c r="DV92" s="716"/>
      <c r="DW92" s="716"/>
      <c r="DX92" s="716"/>
    </row>
    <row r="93" spans="2:128" x14ac:dyDescent="0.2">
      <c r="B93" s="718"/>
      <c r="C93" s="716" t="s">
        <v>565</v>
      </c>
      <c r="D93" s="716"/>
      <c r="E93" s="716"/>
      <c r="F93" s="716"/>
      <c r="G93" s="716"/>
      <c r="H93" s="716"/>
      <c r="I93" s="716"/>
      <c r="J93" s="716"/>
      <c r="K93" s="716"/>
      <c r="L93" s="716"/>
      <c r="M93" s="716"/>
      <c r="N93" s="716"/>
      <c r="O93" s="716"/>
      <c r="P93" s="716"/>
      <c r="Q93" s="716"/>
      <c r="R93" s="716"/>
      <c r="S93" s="716"/>
      <c r="T93" s="716"/>
      <c r="U93" s="716"/>
      <c r="V93" s="716"/>
      <c r="W93" s="716"/>
      <c r="X93" s="716"/>
      <c r="Y93" s="716"/>
      <c r="Z93" s="716"/>
      <c r="AA93" s="716"/>
      <c r="AB93" s="716"/>
      <c r="AC93" s="716"/>
      <c r="AD93" s="716"/>
      <c r="AE93" s="716"/>
      <c r="AF93" s="716"/>
      <c r="AG93" s="716"/>
      <c r="AH93" s="716"/>
      <c r="AI93" s="716"/>
      <c r="AJ93" s="716"/>
      <c r="AK93" s="716"/>
      <c r="AL93" s="716"/>
      <c r="AM93" s="716"/>
      <c r="AN93" s="716"/>
      <c r="AO93" s="716"/>
      <c r="AP93" s="716"/>
      <c r="AQ93" s="716"/>
      <c r="AR93" s="716"/>
      <c r="AS93" s="716"/>
      <c r="AT93" s="716"/>
      <c r="AU93" s="716"/>
      <c r="AV93" s="716"/>
      <c r="AW93" s="716"/>
      <c r="AX93" s="716"/>
      <c r="AY93" s="716"/>
      <c r="AZ93" s="716"/>
      <c r="BA93" s="716"/>
      <c r="BB93" s="716"/>
      <c r="BC93" s="716"/>
      <c r="BD93" s="716"/>
      <c r="BE93" s="716"/>
      <c r="BF93" s="716"/>
      <c r="BG93" s="716"/>
      <c r="BH93" s="716"/>
      <c r="BI93" s="716"/>
      <c r="BJ93" s="716"/>
      <c r="BK93" s="716"/>
      <c r="BL93" s="716"/>
      <c r="BM93" s="716"/>
      <c r="BN93" s="716"/>
      <c r="BO93" s="716"/>
      <c r="BP93" s="716"/>
      <c r="BQ93" s="716"/>
      <c r="BR93" s="716"/>
      <c r="BS93" s="716"/>
      <c r="BT93" s="716"/>
      <c r="BU93" s="716"/>
      <c r="BV93" s="716"/>
      <c r="BW93" s="716"/>
      <c r="BX93" s="716"/>
      <c r="BY93" s="716"/>
      <c r="BZ93" s="716"/>
      <c r="CA93" s="716"/>
      <c r="CB93" s="716"/>
      <c r="CC93" s="716"/>
      <c r="CD93" s="716"/>
      <c r="CE93" s="716"/>
      <c r="CF93" s="716"/>
      <c r="CG93" s="716"/>
      <c r="CH93" s="716"/>
      <c r="CI93" s="716"/>
      <c r="CJ93" s="716"/>
      <c r="CK93" s="716"/>
      <c r="CL93" s="716"/>
      <c r="CM93" s="716"/>
      <c r="CN93" s="716"/>
      <c r="CO93" s="716"/>
      <c r="CP93" s="716"/>
      <c r="CQ93" s="716"/>
      <c r="CR93" s="716"/>
      <c r="CS93" s="716"/>
      <c r="CT93" s="716"/>
      <c r="CU93" s="716"/>
      <c r="CV93" s="716"/>
      <c r="CW93" s="716"/>
      <c r="CX93" s="716"/>
      <c r="CY93" s="716"/>
      <c r="CZ93" s="716"/>
      <c r="DA93" s="716"/>
      <c r="DB93" s="716"/>
      <c r="DC93" s="716"/>
      <c r="DD93" s="716"/>
      <c r="DE93" s="716"/>
      <c r="DF93" s="716"/>
      <c r="DG93" s="716"/>
      <c r="DH93" s="716"/>
      <c r="DI93" s="716"/>
      <c r="DJ93" s="716"/>
      <c r="DK93" s="716"/>
      <c r="DL93" s="716"/>
      <c r="DM93" s="716"/>
      <c r="DN93" s="716"/>
      <c r="DO93" s="716"/>
      <c r="DP93" s="716"/>
      <c r="DQ93" s="716"/>
      <c r="DR93" s="716"/>
      <c r="DS93" s="716"/>
      <c r="DT93" s="716"/>
      <c r="DU93" s="716"/>
      <c r="DV93" s="716"/>
      <c r="DW93" s="716"/>
      <c r="DX93" s="716"/>
    </row>
    <row r="94" spans="2:128" x14ac:dyDescent="0.2">
      <c r="B94" s="718"/>
      <c r="C94" s="716" t="s">
        <v>566</v>
      </c>
      <c r="D94" s="716"/>
      <c r="E94" s="716"/>
      <c r="F94" s="716"/>
      <c r="G94" s="716"/>
      <c r="H94" s="716"/>
      <c r="I94" s="716"/>
      <c r="J94" s="716"/>
      <c r="K94" s="716"/>
      <c r="L94" s="716"/>
      <c r="M94" s="716"/>
      <c r="N94" s="716"/>
      <c r="O94" s="716"/>
      <c r="P94" s="716"/>
      <c r="Q94" s="716"/>
      <c r="R94" s="716"/>
      <c r="S94" s="716"/>
      <c r="T94" s="716"/>
      <c r="U94" s="716"/>
      <c r="V94" s="716"/>
      <c r="W94" s="716"/>
      <c r="X94" s="716"/>
      <c r="Y94" s="716"/>
      <c r="Z94" s="716"/>
      <c r="AA94" s="716"/>
      <c r="AB94" s="716"/>
      <c r="AC94" s="716"/>
      <c r="AD94" s="716"/>
      <c r="AE94" s="716"/>
      <c r="AF94" s="716"/>
      <c r="AG94" s="716"/>
      <c r="AH94" s="716"/>
      <c r="AI94" s="716"/>
      <c r="AJ94" s="716"/>
      <c r="AK94" s="716"/>
      <c r="AL94" s="716"/>
      <c r="AM94" s="716"/>
      <c r="AN94" s="716"/>
      <c r="AO94" s="716"/>
      <c r="AP94" s="716"/>
      <c r="AQ94" s="716"/>
      <c r="AR94" s="716"/>
      <c r="AS94" s="716"/>
      <c r="AT94" s="716"/>
      <c r="AU94" s="716"/>
      <c r="AV94" s="716"/>
      <c r="AW94" s="716"/>
      <c r="AX94" s="716"/>
      <c r="AY94" s="716"/>
      <c r="AZ94" s="716"/>
      <c r="BA94" s="716"/>
      <c r="BB94" s="716"/>
      <c r="BC94" s="716"/>
      <c r="BD94" s="716"/>
      <c r="BE94" s="716"/>
      <c r="BF94" s="716"/>
      <c r="BG94" s="716"/>
      <c r="BH94" s="716"/>
      <c r="BI94" s="716"/>
      <c r="BJ94" s="716"/>
      <c r="BK94" s="716"/>
      <c r="BL94" s="716"/>
      <c r="BM94" s="716"/>
      <c r="BN94" s="716"/>
      <c r="BO94" s="716"/>
      <c r="BP94" s="716"/>
      <c r="BQ94" s="716"/>
      <c r="BR94" s="716"/>
      <c r="BS94" s="716"/>
      <c r="BT94" s="716"/>
      <c r="BU94" s="716"/>
      <c r="BV94" s="716"/>
      <c r="BW94" s="716"/>
      <c r="BX94" s="716"/>
      <c r="BY94" s="716"/>
      <c r="BZ94" s="716"/>
      <c r="CA94" s="716"/>
      <c r="CB94" s="716"/>
      <c r="CC94" s="716"/>
      <c r="CD94" s="716"/>
      <c r="CE94" s="716"/>
      <c r="CF94" s="716"/>
      <c r="CG94" s="716"/>
      <c r="CH94" s="716"/>
      <c r="CI94" s="716"/>
      <c r="CJ94" s="716"/>
      <c r="CK94" s="716"/>
      <c r="CL94" s="716"/>
      <c r="CM94" s="716"/>
      <c r="CN94" s="716"/>
      <c r="CO94" s="716"/>
      <c r="CP94" s="716"/>
      <c r="CQ94" s="716"/>
      <c r="CR94" s="716"/>
      <c r="CS94" s="716"/>
      <c r="CT94" s="716"/>
      <c r="CU94" s="716"/>
      <c r="CV94" s="716"/>
      <c r="CW94" s="716"/>
      <c r="CX94" s="716"/>
      <c r="CY94" s="716"/>
      <c r="CZ94" s="716"/>
      <c r="DA94" s="716"/>
      <c r="DB94" s="716"/>
      <c r="DC94" s="716"/>
      <c r="DD94" s="716"/>
      <c r="DE94" s="716"/>
      <c r="DF94" s="716"/>
      <c r="DG94" s="716"/>
      <c r="DH94" s="716"/>
      <c r="DI94" s="716"/>
      <c r="DJ94" s="716"/>
      <c r="DK94" s="716"/>
      <c r="DL94" s="716"/>
      <c r="DM94" s="716"/>
      <c r="DN94" s="716"/>
      <c r="DO94" s="716"/>
      <c r="DP94" s="716"/>
      <c r="DQ94" s="716"/>
      <c r="DR94" s="716"/>
      <c r="DS94" s="716"/>
      <c r="DT94" s="716"/>
      <c r="DU94" s="716"/>
      <c r="DV94" s="716"/>
      <c r="DW94" s="716"/>
      <c r="DX94" s="716"/>
    </row>
    <row r="95" spans="2:128" x14ac:dyDescent="0.2">
      <c r="B95" s="718"/>
      <c r="C95" s="716" t="s">
        <v>567</v>
      </c>
      <c r="D95" s="716"/>
      <c r="E95" s="716"/>
      <c r="F95" s="716"/>
      <c r="G95" s="716"/>
      <c r="H95" s="716"/>
      <c r="I95" s="716"/>
      <c r="J95" s="716"/>
      <c r="K95" s="716"/>
      <c r="L95" s="716"/>
      <c r="M95" s="716"/>
      <c r="N95" s="716"/>
      <c r="O95" s="716"/>
      <c r="P95" s="716"/>
      <c r="Q95" s="716"/>
      <c r="R95" s="716"/>
      <c r="S95" s="716"/>
      <c r="T95" s="716"/>
      <c r="U95" s="716"/>
      <c r="V95" s="716"/>
      <c r="W95" s="716"/>
      <c r="X95" s="716"/>
      <c r="Y95" s="716"/>
      <c r="Z95" s="716"/>
      <c r="AA95" s="716"/>
      <c r="AB95" s="716"/>
      <c r="AC95" s="716"/>
      <c r="AD95" s="716"/>
      <c r="AE95" s="716"/>
      <c r="AF95" s="716"/>
      <c r="AG95" s="716"/>
      <c r="AH95" s="716"/>
      <c r="AI95" s="716"/>
      <c r="AJ95" s="716"/>
      <c r="AK95" s="716"/>
      <c r="AL95" s="716"/>
      <c r="AM95" s="716"/>
      <c r="AN95" s="716"/>
      <c r="AO95" s="716"/>
      <c r="AP95" s="716"/>
      <c r="AQ95" s="716"/>
      <c r="AR95" s="716"/>
      <c r="AS95" s="716"/>
      <c r="AT95" s="716"/>
      <c r="AU95" s="716"/>
      <c r="AV95" s="716"/>
      <c r="AW95" s="716"/>
      <c r="AX95" s="716"/>
      <c r="AY95" s="716"/>
      <c r="AZ95" s="716"/>
      <c r="BA95" s="716"/>
      <c r="BB95" s="716"/>
      <c r="BC95" s="716"/>
      <c r="BD95" s="716"/>
      <c r="BE95" s="716"/>
      <c r="BF95" s="716"/>
      <c r="BG95" s="716"/>
      <c r="BH95" s="716"/>
      <c r="BI95" s="716"/>
      <c r="BJ95" s="716"/>
      <c r="BK95" s="716"/>
      <c r="BL95" s="716"/>
      <c r="BM95" s="716"/>
      <c r="BN95" s="716"/>
      <c r="BO95" s="716"/>
      <c r="BP95" s="716"/>
      <c r="BQ95" s="716"/>
      <c r="BR95" s="716"/>
      <c r="BS95" s="716"/>
      <c r="BT95" s="716"/>
      <c r="BU95" s="716"/>
      <c r="BV95" s="716"/>
      <c r="BW95" s="716"/>
      <c r="BX95" s="716"/>
      <c r="BY95" s="716"/>
      <c r="BZ95" s="716"/>
      <c r="CA95" s="716"/>
      <c r="CB95" s="716"/>
      <c r="CC95" s="716"/>
      <c r="CD95" s="716"/>
      <c r="CE95" s="716"/>
      <c r="CF95" s="716"/>
      <c r="CG95" s="716"/>
      <c r="CH95" s="716"/>
      <c r="CI95" s="716"/>
      <c r="CJ95" s="716"/>
      <c r="CK95" s="716"/>
      <c r="CL95" s="716"/>
      <c r="CM95" s="716"/>
      <c r="CN95" s="716"/>
      <c r="CO95" s="716"/>
      <c r="CP95" s="716"/>
      <c r="CQ95" s="716"/>
      <c r="CR95" s="716"/>
      <c r="CS95" s="716"/>
      <c r="CT95" s="716"/>
      <c r="CU95" s="716"/>
      <c r="CV95" s="716"/>
      <c r="CW95" s="716"/>
      <c r="CX95" s="716"/>
      <c r="CY95" s="716"/>
      <c r="CZ95" s="716"/>
      <c r="DA95" s="716"/>
      <c r="DB95" s="716"/>
      <c r="DC95" s="716"/>
      <c r="DD95" s="716"/>
      <c r="DE95" s="716"/>
      <c r="DF95" s="716"/>
      <c r="DG95" s="716"/>
      <c r="DH95" s="716"/>
      <c r="DI95" s="716"/>
      <c r="DJ95" s="716"/>
      <c r="DK95" s="716"/>
      <c r="DL95" s="716"/>
      <c r="DM95" s="716"/>
      <c r="DN95" s="716"/>
      <c r="DO95" s="716"/>
      <c r="DP95" s="716"/>
      <c r="DQ95" s="716"/>
      <c r="DR95" s="716"/>
      <c r="DS95" s="716"/>
      <c r="DT95" s="716"/>
      <c r="DU95" s="716"/>
      <c r="DV95" s="716"/>
      <c r="DW95" s="716"/>
      <c r="DX95" s="716"/>
    </row>
    <row r="96" spans="2:128" x14ac:dyDescent="0.2">
      <c r="B96" s="718"/>
      <c r="C96" s="716" t="s">
        <v>568</v>
      </c>
      <c r="D96" s="716"/>
      <c r="E96" s="716"/>
      <c r="F96" s="716"/>
      <c r="G96" s="716"/>
      <c r="H96" s="716"/>
      <c r="I96" s="716"/>
      <c r="J96" s="716"/>
      <c r="K96" s="716"/>
      <c r="L96" s="716"/>
      <c r="M96" s="716"/>
      <c r="N96" s="716"/>
      <c r="O96" s="716"/>
      <c r="P96" s="716"/>
      <c r="Q96" s="716"/>
      <c r="R96" s="716"/>
      <c r="S96" s="716"/>
      <c r="T96" s="716"/>
      <c r="U96" s="716"/>
      <c r="V96" s="716"/>
      <c r="W96" s="716"/>
      <c r="X96" s="716"/>
      <c r="Y96" s="716"/>
      <c r="Z96" s="716"/>
      <c r="AA96" s="716"/>
      <c r="AB96" s="716"/>
      <c r="AC96" s="716"/>
      <c r="AD96" s="716"/>
      <c r="AE96" s="716"/>
      <c r="AF96" s="716"/>
      <c r="AG96" s="716"/>
      <c r="AH96" s="716"/>
      <c r="AI96" s="716"/>
      <c r="AJ96" s="716"/>
      <c r="AK96" s="716"/>
      <c r="AL96" s="716"/>
      <c r="AM96" s="716"/>
      <c r="AN96" s="716"/>
      <c r="AO96" s="716"/>
      <c r="AP96" s="716"/>
      <c r="AQ96" s="716"/>
      <c r="AR96" s="716"/>
      <c r="AS96" s="716"/>
      <c r="AT96" s="716"/>
      <c r="AU96" s="716"/>
      <c r="AV96" s="716"/>
      <c r="AW96" s="716"/>
      <c r="AX96" s="716"/>
      <c r="AY96" s="716"/>
      <c r="AZ96" s="716"/>
      <c r="BA96" s="716"/>
      <c r="BB96" s="716"/>
      <c r="BC96" s="716"/>
      <c r="BD96" s="716"/>
      <c r="BE96" s="716"/>
      <c r="BF96" s="716"/>
      <c r="BG96" s="716"/>
      <c r="BH96" s="716"/>
      <c r="BI96" s="716"/>
      <c r="BJ96" s="716"/>
      <c r="BK96" s="716"/>
      <c r="BL96" s="716"/>
      <c r="BM96" s="716"/>
      <c r="BN96" s="716"/>
      <c r="BO96" s="716"/>
      <c r="BP96" s="716"/>
      <c r="BQ96" s="716"/>
      <c r="BR96" s="716"/>
      <c r="BS96" s="716"/>
      <c r="BT96" s="716"/>
      <c r="BU96" s="716"/>
      <c r="BV96" s="716"/>
      <c r="BW96" s="716"/>
      <c r="BX96" s="716"/>
      <c r="BY96" s="716"/>
      <c r="BZ96" s="716"/>
      <c r="CA96" s="716"/>
      <c r="CB96" s="716"/>
      <c r="CC96" s="716"/>
      <c r="CD96" s="716"/>
      <c r="CE96" s="716"/>
      <c r="CF96" s="716"/>
      <c r="CG96" s="716"/>
      <c r="CH96" s="716"/>
      <c r="CI96" s="716"/>
      <c r="CJ96" s="716"/>
      <c r="CK96" s="716"/>
      <c r="CL96" s="716"/>
      <c r="CM96" s="716"/>
      <c r="CN96" s="716"/>
      <c r="CO96" s="716"/>
      <c r="CP96" s="716"/>
      <c r="CQ96" s="716"/>
      <c r="CR96" s="716"/>
      <c r="CS96" s="716"/>
      <c r="CT96" s="716"/>
      <c r="CU96" s="716"/>
      <c r="CV96" s="716"/>
      <c r="CW96" s="716"/>
      <c r="CX96" s="716"/>
      <c r="CY96" s="716"/>
      <c r="CZ96" s="716"/>
      <c r="DA96" s="716"/>
      <c r="DB96" s="716"/>
      <c r="DC96" s="716"/>
      <c r="DD96" s="716"/>
      <c r="DE96" s="716"/>
      <c r="DF96" s="716"/>
      <c r="DG96" s="716"/>
      <c r="DH96" s="716"/>
      <c r="DI96" s="716"/>
      <c r="DJ96" s="716"/>
      <c r="DK96" s="716"/>
      <c r="DL96" s="716"/>
      <c r="DM96" s="716"/>
      <c r="DN96" s="716"/>
      <c r="DO96" s="716"/>
      <c r="DP96" s="716"/>
      <c r="DQ96" s="716"/>
      <c r="DR96" s="716"/>
      <c r="DS96" s="716"/>
      <c r="DT96" s="716"/>
      <c r="DU96" s="716"/>
      <c r="DV96" s="716"/>
      <c r="DW96" s="716"/>
      <c r="DX96" s="716"/>
    </row>
    <row r="97" spans="2:128" x14ac:dyDescent="0.2">
      <c r="B97" s="718"/>
      <c r="C97" s="716" t="s">
        <v>569</v>
      </c>
      <c r="D97" s="716"/>
      <c r="E97" s="716"/>
      <c r="F97" s="716"/>
      <c r="G97" s="716"/>
      <c r="H97" s="716"/>
      <c r="I97" s="716"/>
      <c r="J97" s="716"/>
      <c r="K97" s="716"/>
      <c r="L97" s="716"/>
      <c r="M97" s="716"/>
      <c r="N97" s="716"/>
      <c r="O97" s="716"/>
      <c r="P97" s="716"/>
      <c r="Q97" s="716"/>
      <c r="R97" s="716"/>
      <c r="S97" s="716"/>
      <c r="T97" s="716"/>
      <c r="U97" s="716"/>
      <c r="V97" s="716"/>
      <c r="W97" s="716"/>
      <c r="X97" s="716"/>
      <c r="Y97" s="716"/>
      <c r="Z97" s="716"/>
      <c r="AA97" s="716"/>
      <c r="AB97" s="716"/>
      <c r="AC97" s="716"/>
      <c r="AD97" s="716"/>
      <c r="AE97" s="716"/>
      <c r="AF97" s="716"/>
      <c r="AG97" s="716"/>
      <c r="AH97" s="716"/>
      <c r="AI97" s="716"/>
      <c r="AJ97" s="716"/>
      <c r="AK97" s="716"/>
      <c r="AL97" s="716"/>
      <c r="AM97" s="716"/>
      <c r="AN97" s="716"/>
      <c r="AO97" s="716"/>
      <c r="AP97" s="716"/>
      <c r="AQ97" s="716"/>
      <c r="AR97" s="716"/>
      <c r="AS97" s="716"/>
      <c r="AT97" s="716"/>
      <c r="AU97" s="716"/>
      <c r="AV97" s="716"/>
      <c r="AW97" s="716"/>
      <c r="AX97" s="716"/>
      <c r="AY97" s="716"/>
      <c r="AZ97" s="716"/>
      <c r="BA97" s="716"/>
      <c r="BB97" s="716"/>
      <c r="BC97" s="716"/>
      <c r="BD97" s="716"/>
      <c r="BE97" s="716"/>
      <c r="BF97" s="716"/>
      <c r="BG97" s="716"/>
      <c r="BH97" s="716"/>
      <c r="BI97" s="716"/>
      <c r="BJ97" s="716"/>
      <c r="BK97" s="716"/>
      <c r="BL97" s="716"/>
      <c r="BM97" s="716"/>
      <c r="BN97" s="716"/>
      <c r="BO97" s="716"/>
      <c r="BP97" s="716"/>
      <c r="BQ97" s="716"/>
      <c r="BR97" s="716"/>
      <c r="BS97" s="716"/>
      <c r="BT97" s="716"/>
      <c r="BU97" s="716"/>
      <c r="BV97" s="716"/>
      <c r="BW97" s="716"/>
      <c r="BX97" s="716"/>
      <c r="BY97" s="716"/>
      <c r="BZ97" s="716"/>
      <c r="CA97" s="716"/>
      <c r="CB97" s="716"/>
      <c r="CC97" s="716"/>
      <c r="CD97" s="716"/>
      <c r="CE97" s="716"/>
      <c r="CF97" s="716"/>
      <c r="CG97" s="716"/>
      <c r="CH97" s="716"/>
      <c r="CI97" s="716"/>
      <c r="CJ97" s="716"/>
      <c r="CK97" s="716"/>
      <c r="CL97" s="716"/>
      <c r="CM97" s="716"/>
      <c r="CN97" s="716"/>
      <c r="CO97" s="716"/>
      <c r="CP97" s="716"/>
      <c r="CQ97" s="716"/>
      <c r="CR97" s="716"/>
      <c r="CS97" s="716"/>
      <c r="CT97" s="716"/>
      <c r="CU97" s="716"/>
      <c r="CV97" s="716"/>
      <c r="CW97" s="716"/>
      <c r="CX97" s="716"/>
      <c r="CY97" s="716"/>
      <c r="CZ97" s="716"/>
      <c r="DA97" s="716"/>
      <c r="DB97" s="716"/>
      <c r="DC97" s="716"/>
      <c r="DD97" s="716"/>
      <c r="DE97" s="716"/>
      <c r="DF97" s="716"/>
      <c r="DG97" s="716"/>
      <c r="DH97" s="716"/>
      <c r="DI97" s="716"/>
      <c r="DJ97" s="716"/>
      <c r="DK97" s="716"/>
      <c r="DL97" s="716"/>
      <c r="DM97" s="716"/>
      <c r="DN97" s="716"/>
      <c r="DO97" s="716"/>
      <c r="DP97" s="716"/>
      <c r="DQ97" s="716"/>
      <c r="DR97" s="716"/>
      <c r="DS97" s="716"/>
      <c r="DT97" s="716"/>
      <c r="DU97" s="716"/>
      <c r="DV97" s="716"/>
      <c r="DW97" s="716"/>
      <c r="DX97" s="716"/>
    </row>
    <row r="98" spans="2:128" x14ac:dyDescent="0.2">
      <c r="B98" s="718"/>
      <c r="C98" s="716" t="s">
        <v>570</v>
      </c>
      <c r="D98" s="716"/>
      <c r="E98" s="716"/>
      <c r="F98" s="716"/>
      <c r="G98" s="716"/>
      <c r="H98" s="716"/>
      <c r="I98" s="716"/>
      <c r="J98" s="716"/>
      <c r="K98" s="716"/>
      <c r="L98" s="716"/>
      <c r="M98" s="716"/>
      <c r="N98" s="716"/>
      <c r="O98" s="716"/>
      <c r="P98" s="716"/>
      <c r="Q98" s="716"/>
      <c r="R98" s="716"/>
      <c r="S98" s="716"/>
      <c r="T98" s="716"/>
      <c r="U98" s="716"/>
      <c r="V98" s="716"/>
      <c r="W98" s="716"/>
      <c r="X98" s="716"/>
      <c r="Y98" s="716"/>
      <c r="Z98" s="716"/>
      <c r="AA98" s="716"/>
      <c r="AB98" s="716"/>
      <c r="AC98" s="716"/>
      <c r="AD98" s="716"/>
      <c r="AE98" s="716"/>
      <c r="AF98" s="716"/>
      <c r="AG98" s="716"/>
      <c r="AH98" s="716"/>
      <c r="AI98" s="716"/>
      <c r="AJ98" s="716"/>
      <c r="AK98" s="716"/>
      <c r="AL98" s="716"/>
      <c r="AM98" s="716"/>
      <c r="AN98" s="716"/>
      <c r="AO98" s="716"/>
      <c r="AP98" s="716"/>
      <c r="AQ98" s="716"/>
      <c r="AR98" s="716"/>
      <c r="AS98" s="716"/>
      <c r="AT98" s="716"/>
      <c r="AU98" s="716"/>
      <c r="AV98" s="716"/>
      <c r="AW98" s="716"/>
      <c r="AX98" s="716"/>
      <c r="AY98" s="716"/>
      <c r="AZ98" s="716"/>
      <c r="BA98" s="716"/>
      <c r="BB98" s="716"/>
      <c r="BC98" s="716"/>
      <c r="BD98" s="716"/>
      <c r="BE98" s="716"/>
      <c r="BF98" s="716"/>
      <c r="BG98" s="716"/>
      <c r="BH98" s="716"/>
      <c r="BI98" s="716"/>
      <c r="BJ98" s="716"/>
      <c r="BK98" s="716"/>
      <c r="BL98" s="716"/>
      <c r="BM98" s="716"/>
      <c r="BN98" s="716"/>
      <c r="BO98" s="716"/>
      <c r="BP98" s="716"/>
      <c r="BQ98" s="716"/>
      <c r="BR98" s="716"/>
      <c r="BS98" s="716"/>
      <c r="BT98" s="716"/>
      <c r="BU98" s="716"/>
      <c r="BV98" s="716"/>
      <c r="BW98" s="716"/>
      <c r="BX98" s="716"/>
      <c r="BY98" s="716"/>
      <c r="BZ98" s="716"/>
      <c r="CA98" s="716"/>
      <c r="CB98" s="716"/>
      <c r="CC98" s="716"/>
      <c r="CD98" s="716"/>
      <c r="CE98" s="716"/>
      <c r="CF98" s="716"/>
      <c r="CG98" s="716"/>
      <c r="CH98" s="716"/>
      <c r="CI98" s="716"/>
      <c r="CJ98" s="716"/>
      <c r="CK98" s="716"/>
      <c r="CL98" s="716"/>
      <c r="CM98" s="716"/>
      <c r="CN98" s="716"/>
      <c r="CO98" s="716"/>
      <c r="CP98" s="716"/>
      <c r="CQ98" s="716"/>
      <c r="CR98" s="716"/>
      <c r="CS98" s="716"/>
      <c r="CT98" s="716"/>
      <c r="CU98" s="716"/>
      <c r="CV98" s="716"/>
      <c r="CW98" s="716"/>
      <c r="CX98" s="716"/>
      <c r="CY98" s="716"/>
      <c r="CZ98" s="716"/>
      <c r="DA98" s="716"/>
      <c r="DB98" s="716"/>
      <c r="DC98" s="716"/>
      <c r="DD98" s="716"/>
      <c r="DE98" s="716"/>
      <c r="DF98" s="716"/>
      <c r="DG98" s="716"/>
      <c r="DH98" s="716"/>
      <c r="DI98" s="716"/>
      <c r="DJ98" s="716"/>
      <c r="DK98" s="716"/>
      <c r="DL98" s="716"/>
      <c r="DM98" s="716"/>
      <c r="DN98" s="716"/>
      <c r="DO98" s="716"/>
      <c r="DP98" s="716"/>
      <c r="DQ98" s="716"/>
      <c r="DR98" s="716"/>
      <c r="DS98" s="716"/>
      <c r="DT98" s="716"/>
      <c r="DU98" s="716"/>
      <c r="DV98" s="716"/>
      <c r="DW98" s="716"/>
      <c r="DX98" s="716"/>
    </row>
    <row r="99" spans="2:128" x14ac:dyDescent="0.2">
      <c r="B99" s="718"/>
      <c r="C99" s="716" t="s">
        <v>571</v>
      </c>
      <c r="D99" s="716"/>
      <c r="E99" s="716"/>
      <c r="F99" s="716"/>
      <c r="G99" s="716"/>
      <c r="H99" s="716"/>
      <c r="I99" s="716"/>
      <c r="J99" s="716"/>
      <c r="K99" s="716"/>
      <c r="L99" s="716"/>
      <c r="M99" s="716"/>
      <c r="N99" s="716"/>
      <c r="O99" s="716"/>
      <c r="P99" s="716"/>
      <c r="Q99" s="716"/>
      <c r="R99" s="716"/>
      <c r="S99" s="716"/>
      <c r="T99" s="716"/>
      <c r="U99" s="716"/>
      <c r="V99" s="716"/>
      <c r="W99" s="716"/>
      <c r="X99" s="716"/>
      <c r="Y99" s="716"/>
      <c r="Z99" s="716"/>
      <c r="AA99" s="716"/>
      <c r="AB99" s="716"/>
      <c r="AC99" s="716"/>
      <c r="AD99" s="716"/>
      <c r="AE99" s="716"/>
      <c r="AF99" s="716"/>
      <c r="AG99" s="716"/>
      <c r="AH99" s="716"/>
      <c r="AI99" s="716"/>
      <c r="AJ99" s="716"/>
      <c r="AK99" s="716"/>
      <c r="AL99" s="716"/>
      <c r="AM99" s="716"/>
      <c r="AN99" s="716"/>
      <c r="AO99" s="716"/>
      <c r="AP99" s="716"/>
      <c r="AQ99" s="716"/>
      <c r="AR99" s="716"/>
      <c r="AS99" s="716"/>
      <c r="AT99" s="716"/>
      <c r="AU99" s="716"/>
      <c r="AV99" s="716"/>
      <c r="AW99" s="716"/>
      <c r="AX99" s="716"/>
      <c r="AY99" s="716"/>
      <c r="AZ99" s="716"/>
      <c r="BA99" s="716"/>
      <c r="BB99" s="716"/>
      <c r="BC99" s="716"/>
      <c r="BD99" s="716"/>
      <c r="BE99" s="716"/>
      <c r="BF99" s="716"/>
      <c r="BG99" s="716"/>
      <c r="BH99" s="716"/>
      <c r="BI99" s="716"/>
      <c r="BJ99" s="716"/>
      <c r="BK99" s="716"/>
      <c r="BL99" s="716"/>
      <c r="BM99" s="716"/>
      <c r="BN99" s="716"/>
      <c r="BO99" s="716"/>
      <c r="BP99" s="716"/>
      <c r="BQ99" s="716"/>
      <c r="BR99" s="716"/>
      <c r="BS99" s="716"/>
      <c r="BT99" s="716"/>
      <c r="BU99" s="716"/>
      <c r="BV99" s="716"/>
      <c r="BW99" s="716"/>
      <c r="BX99" s="716"/>
      <c r="BY99" s="716"/>
      <c r="BZ99" s="716"/>
      <c r="CA99" s="716"/>
      <c r="CB99" s="716"/>
      <c r="CC99" s="716"/>
      <c r="CD99" s="716"/>
      <c r="CE99" s="716"/>
      <c r="CF99" s="716"/>
      <c r="CG99" s="716"/>
      <c r="CH99" s="716"/>
      <c r="CI99" s="716"/>
      <c r="CJ99" s="716"/>
      <c r="CK99" s="716"/>
      <c r="CL99" s="716"/>
      <c r="CM99" s="716"/>
      <c r="CN99" s="716"/>
      <c r="CO99" s="716"/>
      <c r="CP99" s="716"/>
      <c r="CQ99" s="716"/>
      <c r="CR99" s="716"/>
      <c r="CS99" s="716"/>
      <c r="CT99" s="716"/>
      <c r="CU99" s="716"/>
      <c r="CV99" s="716"/>
      <c r="CW99" s="716"/>
      <c r="CX99" s="716"/>
      <c r="CY99" s="716"/>
      <c r="CZ99" s="716"/>
      <c r="DA99" s="716"/>
      <c r="DB99" s="716"/>
      <c r="DC99" s="716"/>
      <c r="DD99" s="716"/>
      <c r="DE99" s="716"/>
      <c r="DF99" s="716"/>
      <c r="DG99" s="716"/>
      <c r="DH99" s="716"/>
      <c r="DI99" s="716"/>
      <c r="DJ99" s="716"/>
      <c r="DK99" s="716"/>
      <c r="DL99" s="716"/>
      <c r="DM99" s="716"/>
      <c r="DN99" s="716"/>
      <c r="DO99" s="716"/>
      <c r="DP99" s="716"/>
      <c r="DQ99" s="716"/>
      <c r="DR99" s="716"/>
      <c r="DS99" s="716"/>
      <c r="DT99" s="716"/>
      <c r="DU99" s="716"/>
      <c r="DV99" s="716"/>
      <c r="DW99" s="716"/>
      <c r="DX99" s="716"/>
    </row>
    <row r="100" spans="2:128" x14ac:dyDescent="0.2">
      <c r="B100" s="715"/>
      <c r="C100" s="716" t="s">
        <v>572</v>
      </c>
      <c r="D100" s="716"/>
      <c r="E100" s="716"/>
      <c r="F100" s="716"/>
      <c r="G100" s="716"/>
      <c r="H100" s="716"/>
      <c r="I100" s="716"/>
      <c r="J100" s="716"/>
      <c r="K100" s="716"/>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716"/>
      <c r="AH100" s="716"/>
      <c r="AI100" s="716"/>
      <c r="AJ100" s="716"/>
      <c r="AK100" s="716"/>
      <c r="AL100" s="716"/>
      <c r="AM100" s="716"/>
      <c r="AN100" s="716"/>
      <c r="AO100" s="716"/>
      <c r="AP100" s="716"/>
      <c r="AQ100" s="716"/>
      <c r="AR100" s="716"/>
      <c r="AS100" s="716"/>
      <c r="AT100" s="716"/>
      <c r="AU100" s="716"/>
      <c r="AV100" s="716"/>
      <c r="AW100" s="716"/>
      <c r="AX100" s="716"/>
      <c r="AY100" s="716"/>
      <c r="AZ100" s="716"/>
      <c r="BA100" s="716"/>
      <c r="BB100" s="716"/>
      <c r="BC100" s="716"/>
      <c r="BD100" s="716"/>
      <c r="BE100" s="716"/>
      <c r="BF100" s="716"/>
      <c r="BG100" s="716"/>
      <c r="BH100" s="716"/>
      <c r="BI100" s="716"/>
      <c r="BJ100" s="716"/>
      <c r="BK100" s="716"/>
      <c r="BL100" s="716"/>
      <c r="BM100" s="716"/>
      <c r="BN100" s="716"/>
      <c r="BO100" s="716"/>
      <c r="BP100" s="716"/>
      <c r="BQ100" s="716"/>
      <c r="BR100" s="716"/>
      <c r="BS100" s="716"/>
      <c r="BT100" s="716"/>
      <c r="BU100" s="716"/>
      <c r="BV100" s="716"/>
      <c r="BW100" s="716"/>
      <c r="BX100" s="716"/>
      <c r="BY100" s="716"/>
      <c r="BZ100" s="716"/>
      <c r="CA100" s="716"/>
      <c r="CB100" s="716"/>
      <c r="CC100" s="716"/>
      <c r="CD100" s="716"/>
      <c r="CE100" s="716"/>
      <c r="CF100" s="716"/>
      <c r="CG100" s="716"/>
      <c r="CH100" s="716"/>
      <c r="CI100" s="716"/>
      <c r="CJ100" s="716"/>
      <c r="CK100" s="716"/>
      <c r="CL100" s="716"/>
      <c r="CM100" s="716"/>
      <c r="CN100" s="716"/>
      <c r="CO100" s="716"/>
      <c r="CP100" s="716"/>
      <c r="CQ100" s="716"/>
      <c r="CR100" s="716"/>
      <c r="CS100" s="716"/>
      <c r="CT100" s="716"/>
      <c r="CU100" s="716"/>
      <c r="CV100" s="716"/>
      <c r="CW100" s="716"/>
      <c r="CX100" s="716"/>
      <c r="CY100" s="716"/>
      <c r="CZ100" s="716"/>
      <c r="DA100" s="716"/>
      <c r="DB100" s="716"/>
      <c r="DC100" s="716"/>
      <c r="DD100" s="716"/>
      <c r="DE100" s="716"/>
      <c r="DF100" s="716"/>
      <c r="DG100" s="716"/>
      <c r="DH100" s="716"/>
      <c r="DI100" s="716"/>
      <c r="DJ100" s="716"/>
      <c r="DK100" s="716"/>
      <c r="DL100" s="716"/>
      <c r="DM100" s="716"/>
      <c r="DN100" s="716"/>
      <c r="DO100" s="716"/>
      <c r="DP100" s="716"/>
      <c r="DQ100" s="716"/>
      <c r="DR100" s="716"/>
      <c r="DS100" s="716"/>
      <c r="DT100" s="716"/>
      <c r="DU100" s="716"/>
      <c r="DV100" s="716"/>
      <c r="DW100" s="716"/>
      <c r="DX100" s="716"/>
    </row>
    <row r="101" spans="2:128" x14ac:dyDescent="0.2">
      <c r="B101" s="715"/>
      <c r="C101" s="716" t="s">
        <v>573</v>
      </c>
      <c r="D101" s="716"/>
      <c r="E101" s="716"/>
      <c r="F101" s="716"/>
      <c r="G101" s="716"/>
      <c r="H101" s="716"/>
      <c r="I101" s="716"/>
      <c r="J101" s="716"/>
      <c r="K101" s="716"/>
      <c r="L101" s="716"/>
      <c r="M101" s="716"/>
      <c r="N101" s="716"/>
      <c r="O101" s="716"/>
      <c r="P101" s="716"/>
      <c r="Q101" s="716"/>
      <c r="R101" s="716"/>
      <c r="S101" s="716"/>
      <c r="T101" s="716"/>
      <c r="U101" s="716"/>
      <c r="V101" s="716"/>
      <c r="W101" s="716"/>
      <c r="X101" s="716"/>
      <c r="Y101" s="716"/>
      <c r="Z101" s="716"/>
      <c r="AA101" s="716"/>
      <c r="AB101" s="716"/>
      <c r="AC101" s="716"/>
      <c r="AD101" s="716"/>
      <c r="AE101" s="716"/>
      <c r="AF101" s="716"/>
      <c r="AG101" s="716"/>
      <c r="AH101" s="716"/>
      <c r="AI101" s="716"/>
      <c r="AJ101" s="716"/>
      <c r="AK101" s="716"/>
      <c r="AL101" s="716"/>
      <c r="AM101" s="716"/>
      <c r="AN101" s="716"/>
      <c r="AO101" s="716"/>
      <c r="AP101" s="716"/>
      <c r="AQ101" s="716"/>
      <c r="AR101" s="716"/>
      <c r="AS101" s="716"/>
      <c r="AT101" s="716"/>
      <c r="AU101" s="716"/>
      <c r="AV101" s="716"/>
      <c r="AW101" s="716"/>
      <c r="AX101" s="716"/>
      <c r="AY101" s="716"/>
      <c r="AZ101" s="716"/>
      <c r="BA101" s="716"/>
      <c r="BB101" s="716"/>
      <c r="BC101" s="716"/>
      <c r="BD101" s="716"/>
      <c r="BE101" s="716"/>
      <c r="BF101" s="716"/>
      <c r="BG101" s="716"/>
      <c r="BH101" s="716"/>
      <c r="BI101" s="716"/>
      <c r="BJ101" s="716"/>
      <c r="BK101" s="716"/>
      <c r="BL101" s="716"/>
      <c r="BM101" s="716"/>
      <c r="BN101" s="716"/>
      <c r="BO101" s="716"/>
      <c r="BP101" s="716"/>
      <c r="BQ101" s="716"/>
      <c r="BR101" s="716"/>
      <c r="BS101" s="716"/>
      <c r="BT101" s="716"/>
      <c r="BU101" s="716"/>
      <c r="BV101" s="716"/>
      <c r="BW101" s="716"/>
      <c r="BX101" s="716"/>
      <c r="BY101" s="716"/>
      <c r="BZ101" s="716"/>
      <c r="CA101" s="716"/>
      <c r="CB101" s="716"/>
      <c r="CC101" s="716"/>
      <c r="CD101" s="716"/>
      <c r="CE101" s="716"/>
      <c r="CF101" s="716"/>
      <c r="CG101" s="716"/>
      <c r="CH101" s="716"/>
      <c r="CI101" s="716"/>
      <c r="CJ101" s="716"/>
      <c r="CK101" s="716"/>
      <c r="CL101" s="716"/>
      <c r="CM101" s="716"/>
      <c r="CN101" s="716"/>
      <c r="CO101" s="716"/>
      <c r="CP101" s="716"/>
      <c r="CQ101" s="716"/>
      <c r="CR101" s="716"/>
      <c r="CS101" s="716"/>
      <c r="CT101" s="716"/>
      <c r="CU101" s="716"/>
      <c r="CV101" s="716"/>
      <c r="CW101" s="716"/>
      <c r="CX101" s="716"/>
      <c r="CY101" s="716"/>
      <c r="CZ101" s="716"/>
      <c r="DA101" s="716"/>
      <c r="DB101" s="716"/>
      <c r="DC101" s="716"/>
      <c r="DD101" s="716"/>
      <c r="DE101" s="716"/>
      <c r="DF101" s="716"/>
      <c r="DG101" s="716"/>
      <c r="DH101" s="716"/>
      <c r="DI101" s="716"/>
      <c r="DJ101" s="716"/>
      <c r="DK101" s="716"/>
      <c r="DL101" s="716"/>
      <c r="DM101" s="716"/>
      <c r="DN101" s="716"/>
      <c r="DO101" s="716"/>
      <c r="DP101" s="716"/>
      <c r="DQ101" s="716"/>
      <c r="DR101" s="716"/>
      <c r="DS101" s="716"/>
      <c r="DT101" s="716"/>
      <c r="DU101" s="716"/>
      <c r="DV101" s="716"/>
      <c r="DW101" s="716"/>
      <c r="DX101" s="716"/>
    </row>
    <row r="102" spans="2:128" x14ac:dyDescent="0.2">
      <c r="B102" s="715"/>
      <c r="C102" s="716"/>
      <c r="D102" s="716"/>
      <c r="E102" s="716"/>
      <c r="F102" s="716"/>
      <c r="G102" s="716"/>
      <c r="H102" s="716"/>
      <c r="I102" s="716"/>
      <c r="J102" s="716"/>
      <c r="K102" s="716"/>
      <c r="L102" s="716"/>
      <c r="M102" s="716"/>
      <c r="N102" s="716"/>
      <c r="O102" s="716"/>
      <c r="P102" s="716"/>
      <c r="Q102" s="716"/>
      <c r="R102" s="716"/>
      <c r="S102" s="716"/>
      <c r="T102" s="716"/>
      <c r="U102" s="716"/>
      <c r="V102" s="716"/>
      <c r="W102" s="716"/>
      <c r="X102" s="716"/>
      <c r="Y102" s="716"/>
      <c r="Z102" s="716"/>
      <c r="AA102" s="716"/>
      <c r="AB102" s="716"/>
      <c r="AC102" s="716"/>
      <c r="AD102" s="716"/>
      <c r="AE102" s="716"/>
      <c r="AF102" s="716"/>
      <c r="AG102" s="716"/>
      <c r="AH102" s="716"/>
      <c r="AI102" s="716"/>
      <c r="AJ102" s="716"/>
      <c r="AK102" s="716"/>
      <c r="AL102" s="716"/>
      <c r="AM102" s="716"/>
      <c r="AN102" s="716"/>
      <c r="AO102" s="716"/>
      <c r="AP102" s="716"/>
      <c r="AQ102" s="716"/>
      <c r="AR102" s="716"/>
      <c r="AS102" s="716"/>
      <c r="AT102" s="716"/>
      <c r="AU102" s="716"/>
      <c r="AV102" s="716"/>
      <c r="AW102" s="716"/>
      <c r="AX102" s="716"/>
      <c r="AY102" s="716"/>
      <c r="AZ102" s="716"/>
      <c r="BA102" s="716"/>
      <c r="BB102" s="716"/>
      <c r="BC102" s="716"/>
      <c r="BD102" s="716"/>
      <c r="BE102" s="716"/>
      <c r="BF102" s="716"/>
      <c r="BG102" s="716"/>
      <c r="BH102" s="716"/>
      <c r="BI102" s="716"/>
      <c r="BJ102" s="716"/>
      <c r="BK102" s="716"/>
      <c r="BL102" s="716"/>
      <c r="BM102" s="716"/>
      <c r="BN102" s="716"/>
      <c r="BO102" s="716"/>
      <c r="BP102" s="716"/>
      <c r="BQ102" s="716"/>
      <c r="BR102" s="716"/>
      <c r="BS102" s="716"/>
      <c r="BT102" s="716"/>
      <c r="BU102" s="716"/>
      <c r="BV102" s="716"/>
      <c r="BW102" s="716"/>
      <c r="BX102" s="716"/>
      <c r="BY102" s="716"/>
      <c r="BZ102" s="716"/>
      <c r="CA102" s="716"/>
      <c r="CB102" s="716"/>
      <c r="CC102" s="716"/>
      <c r="CD102" s="716"/>
      <c r="CE102" s="716"/>
      <c r="CF102" s="716"/>
      <c r="CG102" s="716"/>
      <c r="CH102" s="716"/>
      <c r="CI102" s="716"/>
      <c r="CJ102" s="716"/>
      <c r="CK102" s="716"/>
      <c r="CL102" s="716"/>
      <c r="CM102" s="716"/>
      <c r="CN102" s="716"/>
      <c r="CO102" s="716"/>
      <c r="CP102" s="716"/>
      <c r="CQ102" s="716"/>
      <c r="CR102" s="716"/>
      <c r="CS102" s="716"/>
      <c r="CT102" s="716"/>
      <c r="CU102" s="716"/>
      <c r="CV102" s="716"/>
      <c r="CW102" s="716"/>
      <c r="CX102" s="716"/>
      <c r="CY102" s="716"/>
      <c r="CZ102" s="716"/>
      <c r="DA102" s="716"/>
      <c r="DB102" s="716"/>
      <c r="DC102" s="716"/>
      <c r="DD102" s="716"/>
      <c r="DE102" s="716"/>
      <c r="DF102" s="716"/>
      <c r="DG102" s="716"/>
      <c r="DH102" s="716"/>
      <c r="DI102" s="716"/>
      <c r="DJ102" s="716"/>
      <c r="DK102" s="716"/>
      <c r="DL102" s="716"/>
      <c r="DM102" s="716"/>
      <c r="DN102" s="716"/>
      <c r="DO102" s="716"/>
      <c r="DP102" s="716"/>
      <c r="DQ102" s="716"/>
      <c r="DR102" s="716"/>
      <c r="DS102" s="716"/>
      <c r="DT102" s="716"/>
      <c r="DU102" s="716"/>
      <c r="DV102" s="716"/>
      <c r="DW102" s="716"/>
      <c r="DX102" s="716"/>
    </row>
  </sheetData>
  <mergeCells count="1">
    <mergeCell ref="W2:W3"/>
  </mergeCells>
  <pageMargins left="0.7" right="0.7" top="0.75" bottom="0.75" header="0.3" footer="0.3"/>
  <pageSetup paperSize="9" orientation="portrait"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81"/>
  <sheetViews>
    <sheetView zoomScale="70" zoomScaleNormal="70" workbookViewId="0">
      <selection activeCell="O39" sqref="O39"/>
    </sheetView>
  </sheetViews>
  <sheetFormatPr defaultColWidth="8.88671875" defaultRowHeight="15" x14ac:dyDescent="0.2"/>
  <cols>
    <col min="1" max="1" width="1.33203125" customWidth="1"/>
    <col min="2" max="2" width="8" customWidth="1"/>
    <col min="3" max="3" width="45.109375" customWidth="1"/>
    <col min="4" max="4" width="18" customWidth="1"/>
    <col min="5" max="5" width="18" hidden="1" customWidth="1"/>
    <col min="6" max="7" width="10.21875" customWidth="1"/>
    <col min="8" max="36" width="11.44140625" customWidth="1"/>
    <col min="258" max="258" width="1.33203125" customWidth="1"/>
    <col min="259" max="259" width="8" customWidth="1"/>
    <col min="260" max="260" width="45.109375" customWidth="1"/>
    <col min="261" max="261" width="18" customWidth="1"/>
    <col min="262" max="263" width="10.21875" customWidth="1"/>
    <col min="264" max="292" width="11.44140625" customWidth="1"/>
    <col min="514" max="514" width="1.33203125" customWidth="1"/>
    <col min="515" max="515" width="8" customWidth="1"/>
    <col min="516" max="516" width="45.109375" customWidth="1"/>
    <col min="517" max="517" width="18" customWidth="1"/>
    <col min="518" max="519" width="10.21875" customWidth="1"/>
    <col min="520" max="548" width="11.44140625" customWidth="1"/>
    <col min="770" max="770" width="1.33203125" customWidth="1"/>
    <col min="771" max="771" width="8" customWidth="1"/>
    <col min="772" max="772" width="45.109375" customWidth="1"/>
    <col min="773" max="773" width="18" customWidth="1"/>
    <col min="774" max="775" width="10.21875" customWidth="1"/>
    <col min="776" max="804" width="11.44140625" customWidth="1"/>
    <col min="1026" max="1026" width="1.33203125" customWidth="1"/>
    <col min="1027" max="1027" width="8" customWidth="1"/>
    <col min="1028" max="1028" width="45.109375" customWidth="1"/>
    <col min="1029" max="1029" width="18" customWidth="1"/>
    <col min="1030" max="1031" width="10.21875" customWidth="1"/>
    <col min="1032" max="1060" width="11.44140625" customWidth="1"/>
    <col min="1282" max="1282" width="1.33203125" customWidth="1"/>
    <col min="1283" max="1283" width="8" customWidth="1"/>
    <col min="1284" max="1284" width="45.109375" customWidth="1"/>
    <col min="1285" max="1285" width="18" customWidth="1"/>
    <col min="1286" max="1287" width="10.21875" customWidth="1"/>
    <col min="1288" max="1316" width="11.44140625" customWidth="1"/>
    <col min="1538" max="1538" width="1.33203125" customWidth="1"/>
    <col min="1539" max="1539" width="8" customWidth="1"/>
    <col min="1540" max="1540" width="45.109375" customWidth="1"/>
    <col min="1541" max="1541" width="18" customWidth="1"/>
    <col min="1542" max="1543" width="10.21875" customWidth="1"/>
    <col min="1544" max="1572" width="11.44140625" customWidth="1"/>
    <col min="1794" max="1794" width="1.33203125" customWidth="1"/>
    <col min="1795" max="1795" width="8" customWidth="1"/>
    <col min="1796" max="1796" width="45.109375" customWidth="1"/>
    <col min="1797" max="1797" width="18" customWidth="1"/>
    <col min="1798" max="1799" width="10.21875" customWidth="1"/>
    <col min="1800" max="1828" width="11.44140625" customWidth="1"/>
    <col min="2050" max="2050" width="1.33203125" customWidth="1"/>
    <col min="2051" max="2051" width="8" customWidth="1"/>
    <col min="2052" max="2052" width="45.109375" customWidth="1"/>
    <col min="2053" max="2053" width="18" customWidth="1"/>
    <col min="2054" max="2055" width="10.21875" customWidth="1"/>
    <col min="2056" max="2084" width="11.44140625" customWidth="1"/>
    <col min="2306" max="2306" width="1.33203125" customWidth="1"/>
    <col min="2307" max="2307" width="8" customWidth="1"/>
    <col min="2308" max="2308" width="45.109375" customWidth="1"/>
    <col min="2309" max="2309" width="18" customWidth="1"/>
    <col min="2310" max="2311" width="10.21875" customWidth="1"/>
    <col min="2312" max="2340" width="11.44140625" customWidth="1"/>
    <col min="2562" max="2562" width="1.33203125" customWidth="1"/>
    <col min="2563" max="2563" width="8" customWidth="1"/>
    <col min="2564" max="2564" width="45.109375" customWidth="1"/>
    <col min="2565" max="2565" width="18" customWidth="1"/>
    <col min="2566" max="2567" width="10.21875" customWidth="1"/>
    <col min="2568" max="2596" width="11.44140625" customWidth="1"/>
    <col min="2818" max="2818" width="1.33203125" customWidth="1"/>
    <col min="2819" max="2819" width="8" customWidth="1"/>
    <col min="2820" max="2820" width="45.109375" customWidth="1"/>
    <col min="2821" max="2821" width="18" customWidth="1"/>
    <col min="2822" max="2823" width="10.21875" customWidth="1"/>
    <col min="2824" max="2852" width="11.44140625" customWidth="1"/>
    <col min="3074" max="3074" width="1.33203125" customWidth="1"/>
    <col min="3075" max="3075" width="8" customWidth="1"/>
    <col min="3076" max="3076" width="45.109375" customWidth="1"/>
    <col min="3077" max="3077" width="18" customWidth="1"/>
    <col min="3078" max="3079" width="10.21875" customWidth="1"/>
    <col min="3080" max="3108" width="11.44140625" customWidth="1"/>
    <col min="3330" max="3330" width="1.33203125" customWidth="1"/>
    <col min="3331" max="3331" width="8" customWidth="1"/>
    <col min="3332" max="3332" width="45.109375" customWidth="1"/>
    <col min="3333" max="3333" width="18" customWidth="1"/>
    <col min="3334" max="3335" width="10.21875" customWidth="1"/>
    <col min="3336" max="3364" width="11.44140625" customWidth="1"/>
    <col min="3586" max="3586" width="1.33203125" customWidth="1"/>
    <col min="3587" max="3587" width="8" customWidth="1"/>
    <col min="3588" max="3588" width="45.109375" customWidth="1"/>
    <col min="3589" max="3589" width="18" customWidth="1"/>
    <col min="3590" max="3591" width="10.21875" customWidth="1"/>
    <col min="3592" max="3620" width="11.44140625" customWidth="1"/>
    <col min="3842" max="3842" width="1.33203125" customWidth="1"/>
    <col min="3843" max="3843" width="8" customWidth="1"/>
    <col min="3844" max="3844" width="45.109375" customWidth="1"/>
    <col min="3845" max="3845" width="18" customWidth="1"/>
    <col min="3846" max="3847" width="10.21875" customWidth="1"/>
    <col min="3848" max="3876" width="11.44140625" customWidth="1"/>
    <col min="4098" max="4098" width="1.33203125" customWidth="1"/>
    <col min="4099" max="4099" width="8" customWidth="1"/>
    <col min="4100" max="4100" width="45.109375" customWidth="1"/>
    <col min="4101" max="4101" width="18" customWidth="1"/>
    <col min="4102" max="4103" width="10.21875" customWidth="1"/>
    <col min="4104" max="4132" width="11.44140625" customWidth="1"/>
    <col min="4354" max="4354" width="1.33203125" customWidth="1"/>
    <col min="4355" max="4355" width="8" customWidth="1"/>
    <col min="4356" max="4356" width="45.109375" customWidth="1"/>
    <col min="4357" max="4357" width="18" customWidth="1"/>
    <col min="4358" max="4359" width="10.21875" customWidth="1"/>
    <col min="4360" max="4388" width="11.44140625" customWidth="1"/>
    <col min="4610" max="4610" width="1.33203125" customWidth="1"/>
    <col min="4611" max="4611" width="8" customWidth="1"/>
    <col min="4612" max="4612" width="45.109375" customWidth="1"/>
    <col min="4613" max="4613" width="18" customWidth="1"/>
    <col min="4614" max="4615" width="10.21875" customWidth="1"/>
    <col min="4616" max="4644" width="11.44140625" customWidth="1"/>
    <col min="4866" max="4866" width="1.33203125" customWidth="1"/>
    <col min="4867" max="4867" width="8" customWidth="1"/>
    <col min="4868" max="4868" width="45.109375" customWidth="1"/>
    <col min="4869" max="4869" width="18" customWidth="1"/>
    <col min="4870" max="4871" width="10.21875" customWidth="1"/>
    <col min="4872" max="4900" width="11.44140625" customWidth="1"/>
    <col min="5122" max="5122" width="1.33203125" customWidth="1"/>
    <col min="5123" max="5123" width="8" customWidth="1"/>
    <col min="5124" max="5124" width="45.109375" customWidth="1"/>
    <col min="5125" max="5125" width="18" customWidth="1"/>
    <col min="5126" max="5127" width="10.21875" customWidth="1"/>
    <col min="5128" max="5156" width="11.44140625" customWidth="1"/>
    <col min="5378" max="5378" width="1.33203125" customWidth="1"/>
    <col min="5379" max="5379" width="8" customWidth="1"/>
    <col min="5380" max="5380" width="45.109375" customWidth="1"/>
    <col min="5381" max="5381" width="18" customWidth="1"/>
    <col min="5382" max="5383" width="10.21875" customWidth="1"/>
    <col min="5384" max="5412" width="11.44140625" customWidth="1"/>
    <col min="5634" max="5634" width="1.33203125" customWidth="1"/>
    <col min="5635" max="5635" width="8" customWidth="1"/>
    <col min="5636" max="5636" width="45.109375" customWidth="1"/>
    <col min="5637" max="5637" width="18" customWidth="1"/>
    <col min="5638" max="5639" width="10.21875" customWidth="1"/>
    <col min="5640" max="5668" width="11.44140625" customWidth="1"/>
    <col min="5890" max="5890" width="1.33203125" customWidth="1"/>
    <col min="5891" max="5891" width="8" customWidth="1"/>
    <col min="5892" max="5892" width="45.109375" customWidth="1"/>
    <col min="5893" max="5893" width="18" customWidth="1"/>
    <col min="5894" max="5895" width="10.21875" customWidth="1"/>
    <col min="5896" max="5924" width="11.44140625" customWidth="1"/>
    <col min="6146" max="6146" width="1.33203125" customWidth="1"/>
    <col min="6147" max="6147" width="8" customWidth="1"/>
    <col min="6148" max="6148" width="45.109375" customWidth="1"/>
    <col min="6149" max="6149" width="18" customWidth="1"/>
    <col min="6150" max="6151" width="10.21875" customWidth="1"/>
    <col min="6152" max="6180" width="11.44140625" customWidth="1"/>
    <col min="6402" max="6402" width="1.33203125" customWidth="1"/>
    <col min="6403" max="6403" width="8" customWidth="1"/>
    <col min="6404" max="6404" width="45.109375" customWidth="1"/>
    <col min="6405" max="6405" width="18" customWidth="1"/>
    <col min="6406" max="6407" width="10.21875" customWidth="1"/>
    <col min="6408" max="6436" width="11.44140625" customWidth="1"/>
    <col min="6658" max="6658" width="1.33203125" customWidth="1"/>
    <col min="6659" max="6659" width="8" customWidth="1"/>
    <col min="6660" max="6660" width="45.109375" customWidth="1"/>
    <col min="6661" max="6661" width="18" customWidth="1"/>
    <col min="6662" max="6663" width="10.21875" customWidth="1"/>
    <col min="6664" max="6692" width="11.44140625" customWidth="1"/>
    <col min="6914" max="6914" width="1.33203125" customWidth="1"/>
    <col min="6915" max="6915" width="8" customWidth="1"/>
    <col min="6916" max="6916" width="45.109375" customWidth="1"/>
    <col min="6917" max="6917" width="18" customWidth="1"/>
    <col min="6918" max="6919" width="10.21875" customWidth="1"/>
    <col min="6920" max="6948" width="11.44140625" customWidth="1"/>
    <col min="7170" max="7170" width="1.33203125" customWidth="1"/>
    <col min="7171" max="7171" width="8" customWidth="1"/>
    <col min="7172" max="7172" width="45.109375" customWidth="1"/>
    <col min="7173" max="7173" width="18" customWidth="1"/>
    <col min="7174" max="7175" width="10.21875" customWidth="1"/>
    <col min="7176" max="7204" width="11.44140625" customWidth="1"/>
    <col min="7426" max="7426" width="1.33203125" customWidth="1"/>
    <col min="7427" max="7427" width="8" customWidth="1"/>
    <col min="7428" max="7428" width="45.109375" customWidth="1"/>
    <col min="7429" max="7429" width="18" customWidth="1"/>
    <col min="7430" max="7431" width="10.21875" customWidth="1"/>
    <col min="7432" max="7460" width="11.44140625" customWidth="1"/>
    <col min="7682" max="7682" width="1.33203125" customWidth="1"/>
    <col min="7683" max="7683" width="8" customWidth="1"/>
    <col min="7684" max="7684" width="45.109375" customWidth="1"/>
    <col min="7685" max="7685" width="18" customWidth="1"/>
    <col min="7686" max="7687" width="10.21875" customWidth="1"/>
    <col min="7688" max="7716" width="11.44140625" customWidth="1"/>
    <col min="7938" max="7938" width="1.33203125" customWidth="1"/>
    <col min="7939" max="7939" width="8" customWidth="1"/>
    <col min="7940" max="7940" width="45.109375" customWidth="1"/>
    <col min="7941" max="7941" width="18" customWidth="1"/>
    <col min="7942" max="7943" width="10.21875" customWidth="1"/>
    <col min="7944" max="7972" width="11.44140625" customWidth="1"/>
    <col min="8194" max="8194" width="1.33203125" customWidth="1"/>
    <col min="8195" max="8195" width="8" customWidth="1"/>
    <col min="8196" max="8196" width="45.109375" customWidth="1"/>
    <col min="8197" max="8197" width="18" customWidth="1"/>
    <col min="8198" max="8199" width="10.21875" customWidth="1"/>
    <col min="8200" max="8228" width="11.44140625" customWidth="1"/>
    <col min="8450" max="8450" width="1.33203125" customWidth="1"/>
    <col min="8451" max="8451" width="8" customWidth="1"/>
    <col min="8452" max="8452" width="45.109375" customWidth="1"/>
    <col min="8453" max="8453" width="18" customWidth="1"/>
    <col min="8454" max="8455" width="10.21875" customWidth="1"/>
    <col min="8456" max="8484" width="11.44140625" customWidth="1"/>
    <col min="8706" max="8706" width="1.33203125" customWidth="1"/>
    <col min="8707" max="8707" width="8" customWidth="1"/>
    <col min="8708" max="8708" width="45.109375" customWidth="1"/>
    <col min="8709" max="8709" width="18" customWidth="1"/>
    <col min="8710" max="8711" width="10.21875" customWidth="1"/>
    <col min="8712" max="8740" width="11.44140625" customWidth="1"/>
    <col min="8962" max="8962" width="1.33203125" customWidth="1"/>
    <col min="8963" max="8963" width="8" customWidth="1"/>
    <col min="8964" max="8964" width="45.109375" customWidth="1"/>
    <col min="8965" max="8965" width="18" customWidth="1"/>
    <col min="8966" max="8967" width="10.21875" customWidth="1"/>
    <col min="8968" max="8996" width="11.44140625" customWidth="1"/>
    <col min="9218" max="9218" width="1.33203125" customWidth="1"/>
    <col min="9219" max="9219" width="8" customWidth="1"/>
    <col min="9220" max="9220" width="45.109375" customWidth="1"/>
    <col min="9221" max="9221" width="18" customWidth="1"/>
    <col min="9222" max="9223" width="10.21875" customWidth="1"/>
    <col min="9224" max="9252" width="11.44140625" customWidth="1"/>
    <col min="9474" max="9474" width="1.33203125" customWidth="1"/>
    <col min="9475" max="9475" width="8" customWidth="1"/>
    <col min="9476" max="9476" width="45.109375" customWidth="1"/>
    <col min="9477" max="9477" width="18" customWidth="1"/>
    <col min="9478" max="9479" width="10.21875" customWidth="1"/>
    <col min="9480" max="9508" width="11.44140625" customWidth="1"/>
    <col min="9730" max="9730" width="1.33203125" customWidth="1"/>
    <col min="9731" max="9731" width="8" customWidth="1"/>
    <col min="9732" max="9732" width="45.109375" customWidth="1"/>
    <col min="9733" max="9733" width="18" customWidth="1"/>
    <col min="9734" max="9735" width="10.21875" customWidth="1"/>
    <col min="9736" max="9764" width="11.44140625" customWidth="1"/>
    <col min="9986" max="9986" width="1.33203125" customWidth="1"/>
    <col min="9987" max="9987" width="8" customWidth="1"/>
    <col min="9988" max="9988" width="45.109375" customWidth="1"/>
    <col min="9989" max="9989" width="18" customWidth="1"/>
    <col min="9990" max="9991" width="10.21875" customWidth="1"/>
    <col min="9992" max="10020" width="11.44140625" customWidth="1"/>
    <col min="10242" max="10242" width="1.33203125" customWidth="1"/>
    <col min="10243" max="10243" width="8" customWidth="1"/>
    <col min="10244" max="10244" width="45.109375" customWidth="1"/>
    <col min="10245" max="10245" width="18" customWidth="1"/>
    <col min="10246" max="10247" width="10.21875" customWidth="1"/>
    <col min="10248" max="10276" width="11.44140625" customWidth="1"/>
    <col min="10498" max="10498" width="1.33203125" customWidth="1"/>
    <col min="10499" max="10499" width="8" customWidth="1"/>
    <col min="10500" max="10500" width="45.109375" customWidth="1"/>
    <col min="10501" max="10501" width="18" customWidth="1"/>
    <col min="10502" max="10503" width="10.21875" customWidth="1"/>
    <col min="10504" max="10532" width="11.44140625" customWidth="1"/>
    <col min="10754" max="10754" width="1.33203125" customWidth="1"/>
    <col min="10755" max="10755" width="8" customWidth="1"/>
    <col min="10756" max="10756" width="45.109375" customWidth="1"/>
    <col min="10757" max="10757" width="18" customWidth="1"/>
    <col min="10758" max="10759" width="10.21875" customWidth="1"/>
    <col min="10760" max="10788" width="11.44140625" customWidth="1"/>
    <col min="11010" max="11010" width="1.33203125" customWidth="1"/>
    <col min="11011" max="11011" width="8" customWidth="1"/>
    <col min="11012" max="11012" width="45.109375" customWidth="1"/>
    <col min="11013" max="11013" width="18" customWidth="1"/>
    <col min="11014" max="11015" width="10.21875" customWidth="1"/>
    <col min="11016" max="11044" width="11.44140625" customWidth="1"/>
    <col min="11266" max="11266" width="1.33203125" customWidth="1"/>
    <col min="11267" max="11267" width="8" customWidth="1"/>
    <col min="11268" max="11268" width="45.109375" customWidth="1"/>
    <col min="11269" max="11269" width="18" customWidth="1"/>
    <col min="11270" max="11271" width="10.21875" customWidth="1"/>
    <col min="11272" max="11300" width="11.44140625" customWidth="1"/>
    <col min="11522" max="11522" width="1.33203125" customWidth="1"/>
    <col min="11523" max="11523" width="8" customWidth="1"/>
    <col min="11524" max="11524" width="45.109375" customWidth="1"/>
    <col min="11525" max="11525" width="18" customWidth="1"/>
    <col min="11526" max="11527" width="10.21875" customWidth="1"/>
    <col min="11528" max="11556" width="11.44140625" customWidth="1"/>
    <col min="11778" max="11778" width="1.33203125" customWidth="1"/>
    <col min="11779" max="11779" width="8" customWidth="1"/>
    <col min="11780" max="11780" width="45.109375" customWidth="1"/>
    <col min="11781" max="11781" width="18" customWidth="1"/>
    <col min="11782" max="11783" width="10.21875" customWidth="1"/>
    <col min="11784" max="11812" width="11.44140625" customWidth="1"/>
    <col min="12034" max="12034" width="1.33203125" customWidth="1"/>
    <col min="12035" max="12035" width="8" customWidth="1"/>
    <col min="12036" max="12036" width="45.109375" customWidth="1"/>
    <col min="12037" max="12037" width="18" customWidth="1"/>
    <col min="12038" max="12039" width="10.21875" customWidth="1"/>
    <col min="12040" max="12068" width="11.44140625" customWidth="1"/>
    <col min="12290" max="12290" width="1.33203125" customWidth="1"/>
    <col min="12291" max="12291" width="8" customWidth="1"/>
    <col min="12292" max="12292" width="45.109375" customWidth="1"/>
    <col min="12293" max="12293" width="18" customWidth="1"/>
    <col min="12294" max="12295" width="10.21875" customWidth="1"/>
    <col min="12296" max="12324" width="11.44140625" customWidth="1"/>
    <col min="12546" max="12546" width="1.33203125" customWidth="1"/>
    <col min="12547" max="12547" width="8" customWidth="1"/>
    <col min="12548" max="12548" width="45.109375" customWidth="1"/>
    <col min="12549" max="12549" width="18" customWidth="1"/>
    <col min="12550" max="12551" width="10.21875" customWidth="1"/>
    <col min="12552" max="12580" width="11.44140625" customWidth="1"/>
    <col min="12802" max="12802" width="1.33203125" customWidth="1"/>
    <col min="12803" max="12803" width="8" customWidth="1"/>
    <col min="12804" max="12804" width="45.109375" customWidth="1"/>
    <col min="12805" max="12805" width="18" customWidth="1"/>
    <col min="12806" max="12807" width="10.21875" customWidth="1"/>
    <col min="12808" max="12836" width="11.44140625" customWidth="1"/>
    <col min="13058" max="13058" width="1.33203125" customWidth="1"/>
    <col min="13059" max="13059" width="8" customWidth="1"/>
    <col min="13060" max="13060" width="45.109375" customWidth="1"/>
    <col min="13061" max="13061" width="18" customWidth="1"/>
    <col min="13062" max="13063" width="10.21875" customWidth="1"/>
    <col min="13064" max="13092" width="11.44140625" customWidth="1"/>
    <col min="13314" max="13314" width="1.33203125" customWidth="1"/>
    <col min="13315" max="13315" width="8" customWidth="1"/>
    <col min="13316" max="13316" width="45.109375" customWidth="1"/>
    <col min="13317" max="13317" width="18" customWidth="1"/>
    <col min="13318" max="13319" width="10.21875" customWidth="1"/>
    <col min="13320" max="13348" width="11.44140625" customWidth="1"/>
    <col min="13570" max="13570" width="1.33203125" customWidth="1"/>
    <col min="13571" max="13571" width="8" customWidth="1"/>
    <col min="13572" max="13572" width="45.109375" customWidth="1"/>
    <col min="13573" max="13573" width="18" customWidth="1"/>
    <col min="13574" max="13575" width="10.21875" customWidth="1"/>
    <col min="13576" max="13604" width="11.44140625" customWidth="1"/>
    <col min="13826" max="13826" width="1.33203125" customWidth="1"/>
    <col min="13827" max="13827" width="8" customWidth="1"/>
    <col min="13828" max="13828" width="45.109375" customWidth="1"/>
    <col min="13829" max="13829" width="18" customWidth="1"/>
    <col min="13830" max="13831" width="10.21875" customWidth="1"/>
    <col min="13832" max="13860" width="11.44140625" customWidth="1"/>
    <col min="14082" max="14082" width="1.33203125" customWidth="1"/>
    <col min="14083" max="14083" width="8" customWidth="1"/>
    <col min="14084" max="14084" width="45.109375" customWidth="1"/>
    <col min="14085" max="14085" width="18" customWidth="1"/>
    <col min="14086" max="14087" width="10.21875" customWidth="1"/>
    <col min="14088" max="14116" width="11.44140625" customWidth="1"/>
    <col min="14338" max="14338" width="1.33203125" customWidth="1"/>
    <col min="14339" max="14339" width="8" customWidth="1"/>
    <col min="14340" max="14340" width="45.109375" customWidth="1"/>
    <col min="14341" max="14341" width="18" customWidth="1"/>
    <col min="14342" max="14343" width="10.21875" customWidth="1"/>
    <col min="14344" max="14372" width="11.44140625" customWidth="1"/>
    <col min="14594" max="14594" width="1.33203125" customWidth="1"/>
    <col min="14595" max="14595" width="8" customWidth="1"/>
    <col min="14596" max="14596" width="45.109375" customWidth="1"/>
    <col min="14597" max="14597" width="18" customWidth="1"/>
    <col min="14598" max="14599" width="10.21875" customWidth="1"/>
    <col min="14600" max="14628" width="11.44140625" customWidth="1"/>
    <col min="14850" max="14850" width="1.33203125" customWidth="1"/>
    <col min="14851" max="14851" width="8" customWidth="1"/>
    <col min="14852" max="14852" width="45.109375" customWidth="1"/>
    <col min="14853" max="14853" width="18" customWidth="1"/>
    <col min="14854" max="14855" width="10.21875" customWidth="1"/>
    <col min="14856" max="14884" width="11.44140625" customWidth="1"/>
    <col min="15106" max="15106" width="1.33203125" customWidth="1"/>
    <col min="15107" max="15107" width="8" customWidth="1"/>
    <col min="15108" max="15108" width="45.109375" customWidth="1"/>
    <col min="15109" max="15109" width="18" customWidth="1"/>
    <col min="15110" max="15111" width="10.21875" customWidth="1"/>
    <col min="15112" max="15140" width="11.44140625" customWidth="1"/>
    <col min="15362" max="15362" width="1.33203125" customWidth="1"/>
    <col min="15363" max="15363" width="8" customWidth="1"/>
    <col min="15364" max="15364" width="45.109375" customWidth="1"/>
    <col min="15365" max="15365" width="18" customWidth="1"/>
    <col min="15366" max="15367" width="10.21875" customWidth="1"/>
    <col min="15368" max="15396" width="11.44140625" customWidth="1"/>
    <col min="15618" max="15618" width="1.33203125" customWidth="1"/>
    <col min="15619" max="15619" width="8" customWidth="1"/>
    <col min="15620" max="15620" width="45.109375" customWidth="1"/>
    <col min="15621" max="15621" width="18" customWidth="1"/>
    <col min="15622" max="15623" width="10.21875" customWidth="1"/>
    <col min="15624" max="15652" width="11.44140625" customWidth="1"/>
    <col min="15874" max="15874" width="1.33203125" customWidth="1"/>
    <col min="15875" max="15875" width="8" customWidth="1"/>
    <col min="15876" max="15876" width="45.109375" customWidth="1"/>
    <col min="15877" max="15877" width="18" customWidth="1"/>
    <col min="15878" max="15879" width="10.21875" customWidth="1"/>
    <col min="15880" max="15908" width="11.44140625" customWidth="1"/>
    <col min="16130" max="16130" width="1.33203125" customWidth="1"/>
    <col min="16131" max="16131" width="8" customWidth="1"/>
    <col min="16132" max="16132" width="45.109375" customWidth="1"/>
    <col min="16133" max="16133" width="18" customWidth="1"/>
    <col min="16134" max="16135" width="10.21875" customWidth="1"/>
    <col min="16136" max="16164" width="11.44140625" customWidth="1"/>
  </cols>
  <sheetData>
    <row r="1" spans="1:37" ht="18" x14ac:dyDescent="0.25">
      <c r="A1" s="210"/>
      <c r="B1" s="211" t="s">
        <v>574</v>
      </c>
      <c r="C1" s="212"/>
      <c r="D1" s="213"/>
      <c r="E1" s="213"/>
      <c r="F1" s="214"/>
      <c r="G1" s="214"/>
      <c r="H1" s="214"/>
      <c r="I1" s="215"/>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216"/>
      <c r="AI1" s="216"/>
      <c r="AJ1" s="216"/>
    </row>
    <row r="2" spans="1:37" ht="15.75" thickBot="1" x14ac:dyDescent="0.25">
      <c r="A2" s="217"/>
      <c r="B2" s="218"/>
      <c r="C2" s="219"/>
      <c r="D2" s="124"/>
      <c r="E2" s="124"/>
      <c r="F2" s="100"/>
      <c r="G2" s="100"/>
      <c r="H2" s="937" t="s">
        <v>575</v>
      </c>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938"/>
    </row>
    <row r="3" spans="1:37" ht="31.5" x14ac:dyDescent="0.2">
      <c r="A3" s="220"/>
      <c r="B3" s="221" t="s">
        <v>576</v>
      </c>
      <c r="C3" s="405" t="s">
        <v>577</v>
      </c>
      <c r="D3" s="406" t="s">
        <v>578</v>
      </c>
      <c r="E3" s="406"/>
      <c r="F3" s="407" t="s">
        <v>118</v>
      </c>
      <c r="G3" s="407" t="s">
        <v>168</v>
      </c>
      <c r="H3" s="408" t="str">
        <f>'TITLE PAGE'!D14</f>
        <v>2015-16</v>
      </c>
      <c r="I3" s="409" t="str">
        <f>'WRZ summary'!E5</f>
        <v>For info 2017-18</v>
      </c>
      <c r="J3" s="409" t="str">
        <f>'WRZ summary'!F5</f>
        <v>For info 2018-19</v>
      </c>
      <c r="K3" s="409" t="str">
        <f>'WRZ summary'!G5</f>
        <v>For info 2019-20</v>
      </c>
      <c r="L3" s="406" t="str">
        <f>'WRZ summary'!H5</f>
        <v>2020-21</v>
      </c>
      <c r="M3" s="406" t="str">
        <f>'WRZ summary'!I5</f>
        <v>2021-22</v>
      </c>
      <c r="N3" s="406" t="str">
        <f>'WRZ summary'!J5</f>
        <v>2022-23</v>
      </c>
      <c r="O3" s="406" t="str">
        <f>'WRZ summary'!K5</f>
        <v>2023-24</v>
      </c>
      <c r="P3" s="406" t="str">
        <f>'WRZ summary'!L5</f>
        <v>2024-25</v>
      </c>
      <c r="Q3" s="406" t="str">
        <f>'WRZ summary'!M5</f>
        <v>2025-26</v>
      </c>
      <c r="R3" s="406" t="str">
        <f>'WRZ summary'!N5</f>
        <v>2026-27</v>
      </c>
      <c r="S3" s="406" t="str">
        <f>'WRZ summary'!O5</f>
        <v>2027-28</v>
      </c>
      <c r="T3" s="406" t="str">
        <f>'WRZ summary'!P5</f>
        <v>2028-29</v>
      </c>
      <c r="U3" s="406" t="str">
        <f>'WRZ summary'!Q5</f>
        <v>2029-2030</v>
      </c>
      <c r="V3" s="406" t="str">
        <f>'WRZ summary'!R5</f>
        <v>2030-2031</v>
      </c>
      <c r="W3" s="406" t="str">
        <f>'WRZ summary'!S5</f>
        <v>2031-2032</v>
      </c>
      <c r="X3" s="406" t="str">
        <f>'WRZ summary'!T5</f>
        <v>2032-33</v>
      </c>
      <c r="Y3" s="406" t="str">
        <f>'WRZ summary'!U5</f>
        <v>2033-34</v>
      </c>
      <c r="Z3" s="406" t="str">
        <f>'WRZ summary'!V5</f>
        <v>2034-35</v>
      </c>
      <c r="AA3" s="406" t="str">
        <f>'WRZ summary'!W5</f>
        <v>2035-36</v>
      </c>
      <c r="AB3" s="406" t="str">
        <f>'WRZ summary'!X5</f>
        <v>2036-37</v>
      </c>
      <c r="AC3" s="406" t="str">
        <f>'WRZ summary'!Y5</f>
        <v>2037-38</v>
      </c>
      <c r="AD3" s="406" t="str">
        <f>'WRZ summary'!Z5</f>
        <v>2038-39</v>
      </c>
      <c r="AE3" s="406" t="str">
        <f>'WRZ summary'!AA5</f>
        <v>2039-40</v>
      </c>
      <c r="AF3" s="406" t="str">
        <f>'WRZ summary'!AB5</f>
        <v>2040-41</v>
      </c>
      <c r="AG3" s="406" t="str">
        <f>'WRZ summary'!AC5</f>
        <v>2041-42</v>
      </c>
      <c r="AH3" s="406" t="str">
        <f>'WRZ summary'!AD5</f>
        <v>2042-43</v>
      </c>
      <c r="AI3" s="406" t="str">
        <f>'WRZ summary'!AE5</f>
        <v>2043-44</v>
      </c>
      <c r="AJ3" s="410" t="str">
        <f>'WRZ summary'!AF5</f>
        <v>2044-45</v>
      </c>
      <c r="AK3" s="392"/>
    </row>
    <row r="4" spans="1:37" x14ac:dyDescent="0.2">
      <c r="A4" s="222"/>
      <c r="B4" s="223">
        <v>58</v>
      </c>
      <c r="C4" s="411" t="s">
        <v>579</v>
      </c>
      <c r="D4" s="224" t="s">
        <v>112</v>
      </c>
      <c r="E4" s="224"/>
      <c r="F4" s="225" t="s">
        <v>75</v>
      </c>
      <c r="G4" s="225">
        <v>2</v>
      </c>
      <c r="H4" s="412">
        <f>SUM(H5+H8+H11+H14+H24+H27)</f>
        <v>0</v>
      </c>
      <c r="I4" s="413">
        <f t="shared" ref="I4:AJ4" si="0">SUM(I5,I8,I11,I14,I18,I21,I24,I27)</f>
        <v>0</v>
      </c>
      <c r="J4" s="413">
        <f t="shared" si="0"/>
        <v>0</v>
      </c>
      <c r="K4" s="413">
        <f t="shared" si="0"/>
        <v>0</v>
      </c>
      <c r="L4" s="356">
        <f t="shared" si="0"/>
        <v>0</v>
      </c>
      <c r="M4" s="356">
        <f t="shared" si="0"/>
        <v>0</v>
      </c>
      <c r="N4" s="356">
        <f t="shared" si="0"/>
        <v>0</v>
      </c>
      <c r="O4" s="356">
        <f t="shared" si="0"/>
        <v>0</v>
      </c>
      <c r="P4" s="356">
        <f t="shared" si="0"/>
        <v>0</v>
      </c>
      <c r="Q4" s="356">
        <f t="shared" si="0"/>
        <v>0</v>
      </c>
      <c r="R4" s="356">
        <f t="shared" si="0"/>
        <v>0</v>
      </c>
      <c r="S4" s="356">
        <f t="shared" si="0"/>
        <v>0</v>
      </c>
      <c r="T4" s="356">
        <f t="shared" si="0"/>
        <v>0</v>
      </c>
      <c r="U4" s="356">
        <f t="shared" si="0"/>
        <v>0</v>
      </c>
      <c r="V4" s="356">
        <f t="shared" si="0"/>
        <v>0</v>
      </c>
      <c r="W4" s="356">
        <f t="shared" si="0"/>
        <v>0</v>
      </c>
      <c r="X4" s="356">
        <f t="shared" si="0"/>
        <v>0</v>
      </c>
      <c r="Y4" s="356">
        <f t="shared" si="0"/>
        <v>0</v>
      </c>
      <c r="Z4" s="356">
        <f t="shared" si="0"/>
        <v>0</v>
      </c>
      <c r="AA4" s="356">
        <f t="shared" si="0"/>
        <v>0</v>
      </c>
      <c r="AB4" s="356">
        <f t="shared" si="0"/>
        <v>0</v>
      </c>
      <c r="AC4" s="356">
        <f t="shared" si="0"/>
        <v>0</v>
      </c>
      <c r="AD4" s="356">
        <f t="shared" si="0"/>
        <v>0</v>
      </c>
      <c r="AE4" s="356">
        <f t="shared" si="0"/>
        <v>0</v>
      </c>
      <c r="AF4" s="356">
        <f t="shared" si="0"/>
        <v>0</v>
      </c>
      <c r="AG4" s="356">
        <f t="shared" si="0"/>
        <v>0</v>
      </c>
      <c r="AH4" s="356">
        <f t="shared" si="0"/>
        <v>0</v>
      </c>
      <c r="AI4" s="356">
        <f t="shared" si="0"/>
        <v>0</v>
      </c>
      <c r="AJ4" s="372">
        <f t="shared" si="0"/>
        <v>0</v>
      </c>
      <c r="AK4" s="392"/>
    </row>
    <row r="5" spans="1:37" x14ac:dyDescent="0.2">
      <c r="A5" s="226"/>
      <c r="B5" s="227">
        <f>B4+0.1</f>
        <v>58.1</v>
      </c>
      <c r="C5" s="414" t="s">
        <v>580</v>
      </c>
      <c r="D5" s="228" t="s">
        <v>112</v>
      </c>
      <c r="E5" s="228"/>
      <c r="F5" s="229" t="s">
        <v>75</v>
      </c>
      <c r="G5" s="229">
        <v>2</v>
      </c>
      <c r="H5" s="355">
        <f t="shared" ref="H5:AJ5" si="1">SUM(H6:H7)</f>
        <v>0</v>
      </c>
      <c r="I5" s="362">
        <f t="shared" si="1"/>
        <v>0</v>
      </c>
      <c r="J5" s="362">
        <f t="shared" si="1"/>
        <v>0</v>
      </c>
      <c r="K5" s="362">
        <f t="shared" si="1"/>
        <v>0</v>
      </c>
      <c r="L5" s="356">
        <f t="shared" si="1"/>
        <v>0</v>
      </c>
      <c r="M5" s="356">
        <f t="shared" si="1"/>
        <v>0</v>
      </c>
      <c r="N5" s="356">
        <f t="shared" si="1"/>
        <v>0</v>
      </c>
      <c r="O5" s="356">
        <f t="shared" si="1"/>
        <v>0</v>
      </c>
      <c r="P5" s="356">
        <f t="shared" si="1"/>
        <v>0</v>
      </c>
      <c r="Q5" s="356">
        <f t="shared" si="1"/>
        <v>0</v>
      </c>
      <c r="R5" s="356">
        <f t="shared" si="1"/>
        <v>0</v>
      </c>
      <c r="S5" s="356">
        <f t="shared" si="1"/>
        <v>0</v>
      </c>
      <c r="T5" s="356">
        <f t="shared" si="1"/>
        <v>0</v>
      </c>
      <c r="U5" s="356">
        <f t="shared" si="1"/>
        <v>0</v>
      </c>
      <c r="V5" s="356">
        <f t="shared" si="1"/>
        <v>0</v>
      </c>
      <c r="W5" s="356">
        <f t="shared" si="1"/>
        <v>0</v>
      </c>
      <c r="X5" s="356">
        <f t="shared" si="1"/>
        <v>0</v>
      </c>
      <c r="Y5" s="356">
        <f t="shared" si="1"/>
        <v>0</v>
      </c>
      <c r="Z5" s="356">
        <f t="shared" si="1"/>
        <v>0</v>
      </c>
      <c r="AA5" s="356">
        <f t="shared" si="1"/>
        <v>0</v>
      </c>
      <c r="AB5" s="356">
        <f t="shared" si="1"/>
        <v>0</v>
      </c>
      <c r="AC5" s="356">
        <f t="shared" si="1"/>
        <v>0</v>
      </c>
      <c r="AD5" s="356">
        <f t="shared" si="1"/>
        <v>0</v>
      </c>
      <c r="AE5" s="356">
        <f t="shared" si="1"/>
        <v>0</v>
      </c>
      <c r="AF5" s="356">
        <f t="shared" si="1"/>
        <v>0</v>
      </c>
      <c r="AG5" s="356">
        <f t="shared" si="1"/>
        <v>0</v>
      </c>
      <c r="AH5" s="356">
        <f t="shared" si="1"/>
        <v>0</v>
      </c>
      <c r="AI5" s="356">
        <f t="shared" si="1"/>
        <v>0</v>
      </c>
      <c r="AJ5" s="372">
        <f t="shared" si="1"/>
        <v>0</v>
      </c>
      <c r="AK5" s="392"/>
    </row>
    <row r="6" spans="1:37" x14ac:dyDescent="0.2">
      <c r="A6" s="226"/>
      <c r="B6" s="230" t="s">
        <v>112</v>
      </c>
      <c r="C6" s="231"/>
      <c r="D6" s="231"/>
      <c r="E6" s="231"/>
      <c r="F6" s="232" t="s">
        <v>75</v>
      </c>
      <c r="G6" s="232">
        <v>2</v>
      </c>
      <c r="H6" s="355"/>
      <c r="I6" s="362"/>
      <c r="J6" s="362"/>
      <c r="K6" s="362"/>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415"/>
      <c r="AK6" s="392"/>
    </row>
    <row r="7" spans="1:37" x14ac:dyDescent="0.2">
      <c r="A7" s="226"/>
      <c r="B7" s="437" t="s">
        <v>112</v>
      </c>
      <c r="C7" s="364" t="s">
        <v>581</v>
      </c>
      <c r="D7" s="365" t="s">
        <v>112</v>
      </c>
      <c r="E7" s="365"/>
      <c r="F7" s="366" t="s">
        <v>112</v>
      </c>
      <c r="G7" s="366"/>
      <c r="H7" s="367" t="s">
        <v>112</v>
      </c>
      <c r="I7" s="368" t="s">
        <v>112</v>
      </c>
      <c r="J7" s="368" t="s">
        <v>112</v>
      </c>
      <c r="K7" s="368" t="s">
        <v>112</v>
      </c>
      <c r="L7" s="366" t="s">
        <v>112</v>
      </c>
      <c r="M7" s="366" t="s">
        <v>112</v>
      </c>
      <c r="N7" s="366" t="s">
        <v>112</v>
      </c>
      <c r="O7" s="366" t="s">
        <v>112</v>
      </c>
      <c r="P7" s="366" t="s">
        <v>112</v>
      </c>
      <c r="Q7" s="366" t="s">
        <v>112</v>
      </c>
      <c r="R7" s="366" t="s">
        <v>112</v>
      </c>
      <c r="S7" s="366" t="s">
        <v>112</v>
      </c>
      <c r="T7" s="366" t="s">
        <v>112</v>
      </c>
      <c r="U7" s="366" t="s">
        <v>112</v>
      </c>
      <c r="V7" s="366" t="s">
        <v>112</v>
      </c>
      <c r="W7" s="366" t="s">
        <v>112</v>
      </c>
      <c r="X7" s="366" t="s">
        <v>112</v>
      </c>
      <c r="Y7" s="366" t="s">
        <v>112</v>
      </c>
      <c r="Z7" s="366" t="s">
        <v>112</v>
      </c>
      <c r="AA7" s="366" t="s">
        <v>112</v>
      </c>
      <c r="AB7" s="366" t="s">
        <v>112</v>
      </c>
      <c r="AC7" s="366" t="s">
        <v>112</v>
      </c>
      <c r="AD7" s="366" t="s">
        <v>112</v>
      </c>
      <c r="AE7" s="366" t="s">
        <v>112</v>
      </c>
      <c r="AF7" s="366" t="s">
        <v>112</v>
      </c>
      <c r="AG7" s="366" t="s">
        <v>112</v>
      </c>
      <c r="AH7" s="366" t="s">
        <v>112</v>
      </c>
      <c r="AI7" s="366" t="s">
        <v>112</v>
      </c>
      <c r="AJ7" s="416" t="s">
        <v>112</v>
      </c>
      <c r="AK7" s="392"/>
    </row>
    <row r="8" spans="1:37" x14ac:dyDescent="0.2">
      <c r="A8" s="226"/>
      <c r="B8" s="227">
        <f>B5+0.1</f>
        <v>58.2</v>
      </c>
      <c r="C8" s="369" t="s">
        <v>582</v>
      </c>
      <c r="D8" s="370" t="s">
        <v>112</v>
      </c>
      <c r="E8" s="370"/>
      <c r="F8" s="229" t="s">
        <v>75</v>
      </c>
      <c r="G8" s="229">
        <v>2</v>
      </c>
      <c r="H8" s="355">
        <f t="shared" ref="H8:AJ8" si="2">SUM(H9:H10)</f>
        <v>0</v>
      </c>
      <c r="I8" s="362">
        <f t="shared" si="2"/>
        <v>0</v>
      </c>
      <c r="J8" s="362">
        <f t="shared" si="2"/>
        <v>0</v>
      </c>
      <c r="K8" s="362">
        <f t="shared" si="2"/>
        <v>0</v>
      </c>
      <c r="L8" s="356">
        <f t="shared" si="2"/>
        <v>0</v>
      </c>
      <c r="M8" s="356">
        <f t="shared" si="2"/>
        <v>0</v>
      </c>
      <c r="N8" s="356">
        <f t="shared" si="2"/>
        <v>0</v>
      </c>
      <c r="O8" s="356">
        <f t="shared" si="2"/>
        <v>0</v>
      </c>
      <c r="P8" s="356">
        <f t="shared" si="2"/>
        <v>0</v>
      </c>
      <c r="Q8" s="356">
        <f t="shared" si="2"/>
        <v>0</v>
      </c>
      <c r="R8" s="356">
        <f t="shared" si="2"/>
        <v>0</v>
      </c>
      <c r="S8" s="356">
        <f t="shared" si="2"/>
        <v>0</v>
      </c>
      <c r="T8" s="356">
        <f t="shared" si="2"/>
        <v>0</v>
      </c>
      <c r="U8" s="356">
        <f t="shared" si="2"/>
        <v>0</v>
      </c>
      <c r="V8" s="356">
        <f t="shared" si="2"/>
        <v>0</v>
      </c>
      <c r="W8" s="356">
        <f t="shared" si="2"/>
        <v>0</v>
      </c>
      <c r="X8" s="356">
        <f t="shared" si="2"/>
        <v>0</v>
      </c>
      <c r="Y8" s="356">
        <f t="shared" si="2"/>
        <v>0</v>
      </c>
      <c r="Z8" s="356">
        <f t="shared" si="2"/>
        <v>0</v>
      </c>
      <c r="AA8" s="356">
        <f t="shared" si="2"/>
        <v>0</v>
      </c>
      <c r="AB8" s="356">
        <f t="shared" si="2"/>
        <v>0</v>
      </c>
      <c r="AC8" s="356">
        <f t="shared" si="2"/>
        <v>0</v>
      </c>
      <c r="AD8" s="356">
        <f t="shared" si="2"/>
        <v>0</v>
      </c>
      <c r="AE8" s="356">
        <f t="shared" si="2"/>
        <v>0</v>
      </c>
      <c r="AF8" s="356">
        <f t="shared" si="2"/>
        <v>0</v>
      </c>
      <c r="AG8" s="356">
        <f t="shared" si="2"/>
        <v>0</v>
      </c>
      <c r="AH8" s="356">
        <f t="shared" si="2"/>
        <v>0</v>
      </c>
      <c r="AI8" s="356">
        <f t="shared" si="2"/>
        <v>0</v>
      </c>
      <c r="AJ8" s="372">
        <f t="shared" si="2"/>
        <v>0</v>
      </c>
      <c r="AK8" s="392"/>
    </row>
    <row r="9" spans="1:37" x14ac:dyDescent="0.2">
      <c r="A9" s="226"/>
      <c r="B9" s="230" t="s">
        <v>112</v>
      </c>
      <c r="C9" s="231"/>
      <c r="D9" s="231"/>
      <c r="E9" s="231"/>
      <c r="F9" s="233" t="s">
        <v>75</v>
      </c>
      <c r="G9" s="233">
        <v>2</v>
      </c>
      <c r="H9" s="355"/>
      <c r="I9" s="362"/>
      <c r="J9" s="362"/>
      <c r="K9" s="362"/>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415"/>
      <c r="AK9" s="392"/>
    </row>
    <row r="10" spans="1:37" x14ac:dyDescent="0.2">
      <c r="A10" s="234"/>
      <c r="B10" s="437" t="s">
        <v>112</v>
      </c>
      <c r="C10" s="364" t="s">
        <v>581</v>
      </c>
      <c r="D10" s="365" t="s">
        <v>112</v>
      </c>
      <c r="E10" s="365"/>
      <c r="F10" s="292" t="s">
        <v>112</v>
      </c>
      <c r="G10" s="366"/>
      <c r="H10" s="367" t="s">
        <v>112</v>
      </c>
      <c r="I10" s="368" t="s">
        <v>112</v>
      </c>
      <c r="J10" s="368" t="s">
        <v>112</v>
      </c>
      <c r="K10" s="368" t="s">
        <v>112</v>
      </c>
      <c r="L10" s="366" t="s">
        <v>112</v>
      </c>
      <c r="M10" s="366" t="s">
        <v>112</v>
      </c>
      <c r="N10" s="366" t="s">
        <v>112</v>
      </c>
      <c r="O10" s="366" t="s">
        <v>112</v>
      </c>
      <c r="P10" s="366" t="s">
        <v>112</v>
      </c>
      <c r="Q10" s="366" t="s">
        <v>112</v>
      </c>
      <c r="R10" s="366" t="s">
        <v>112</v>
      </c>
      <c r="S10" s="366" t="s">
        <v>112</v>
      </c>
      <c r="T10" s="366" t="s">
        <v>112</v>
      </c>
      <c r="U10" s="366" t="s">
        <v>112</v>
      </c>
      <c r="V10" s="366" t="s">
        <v>112</v>
      </c>
      <c r="W10" s="366" t="s">
        <v>112</v>
      </c>
      <c r="X10" s="366" t="s">
        <v>112</v>
      </c>
      <c r="Y10" s="366" t="s">
        <v>112</v>
      </c>
      <c r="Z10" s="366" t="s">
        <v>112</v>
      </c>
      <c r="AA10" s="366" t="s">
        <v>112</v>
      </c>
      <c r="AB10" s="366" t="s">
        <v>112</v>
      </c>
      <c r="AC10" s="366" t="s">
        <v>112</v>
      </c>
      <c r="AD10" s="366" t="s">
        <v>112</v>
      </c>
      <c r="AE10" s="366" t="s">
        <v>112</v>
      </c>
      <c r="AF10" s="366" t="s">
        <v>112</v>
      </c>
      <c r="AG10" s="366" t="s">
        <v>112</v>
      </c>
      <c r="AH10" s="366" t="s">
        <v>112</v>
      </c>
      <c r="AI10" s="366" t="s">
        <v>112</v>
      </c>
      <c r="AJ10" s="416" t="s">
        <v>112</v>
      </c>
      <c r="AK10" s="392"/>
    </row>
    <row r="11" spans="1:37" x14ac:dyDescent="0.2">
      <c r="A11" s="226"/>
      <c r="B11" s="227">
        <f>B8+0.1</f>
        <v>58.300000000000004</v>
      </c>
      <c r="C11" s="369" t="s">
        <v>583</v>
      </c>
      <c r="D11" s="238" t="s">
        <v>112</v>
      </c>
      <c r="E11" s="238"/>
      <c r="F11" s="235" t="s">
        <v>75</v>
      </c>
      <c r="G11" s="235">
        <v>2</v>
      </c>
      <c r="H11" s="355">
        <f t="shared" ref="H11:AJ11" si="3">SUM(H12:H13)</f>
        <v>0</v>
      </c>
      <c r="I11" s="362">
        <f t="shared" si="3"/>
        <v>0</v>
      </c>
      <c r="J11" s="362">
        <f t="shared" si="3"/>
        <v>0</v>
      </c>
      <c r="K11" s="362">
        <f t="shared" si="3"/>
        <v>0</v>
      </c>
      <c r="L11" s="356">
        <f t="shared" si="3"/>
        <v>0</v>
      </c>
      <c r="M11" s="356">
        <f t="shared" si="3"/>
        <v>0</v>
      </c>
      <c r="N11" s="356">
        <f t="shared" si="3"/>
        <v>0</v>
      </c>
      <c r="O11" s="356">
        <f t="shared" si="3"/>
        <v>0</v>
      </c>
      <c r="P11" s="356">
        <f t="shared" si="3"/>
        <v>0</v>
      </c>
      <c r="Q11" s="356">
        <f t="shared" si="3"/>
        <v>0</v>
      </c>
      <c r="R11" s="356">
        <f t="shared" si="3"/>
        <v>0</v>
      </c>
      <c r="S11" s="356">
        <f t="shared" si="3"/>
        <v>0</v>
      </c>
      <c r="T11" s="356">
        <f t="shared" si="3"/>
        <v>0</v>
      </c>
      <c r="U11" s="356">
        <f t="shared" si="3"/>
        <v>0</v>
      </c>
      <c r="V11" s="356">
        <f t="shared" si="3"/>
        <v>0</v>
      </c>
      <c r="W11" s="356">
        <f t="shared" si="3"/>
        <v>0</v>
      </c>
      <c r="X11" s="356">
        <f t="shared" si="3"/>
        <v>0</v>
      </c>
      <c r="Y11" s="356">
        <f t="shared" si="3"/>
        <v>0</v>
      </c>
      <c r="Z11" s="356">
        <f t="shared" si="3"/>
        <v>0</v>
      </c>
      <c r="AA11" s="356">
        <f t="shared" si="3"/>
        <v>0</v>
      </c>
      <c r="AB11" s="356">
        <f t="shared" si="3"/>
        <v>0</v>
      </c>
      <c r="AC11" s="356">
        <f t="shared" si="3"/>
        <v>0</v>
      </c>
      <c r="AD11" s="356">
        <f t="shared" si="3"/>
        <v>0</v>
      </c>
      <c r="AE11" s="356">
        <f t="shared" si="3"/>
        <v>0</v>
      </c>
      <c r="AF11" s="356">
        <f t="shared" si="3"/>
        <v>0</v>
      </c>
      <c r="AG11" s="356">
        <f t="shared" si="3"/>
        <v>0</v>
      </c>
      <c r="AH11" s="356">
        <f t="shared" si="3"/>
        <v>0</v>
      </c>
      <c r="AI11" s="356">
        <f t="shared" si="3"/>
        <v>0</v>
      </c>
      <c r="AJ11" s="372">
        <f t="shared" si="3"/>
        <v>0</v>
      </c>
    </row>
    <row r="12" spans="1:37" x14ac:dyDescent="0.2">
      <c r="A12" s="226"/>
      <c r="B12" s="230" t="s">
        <v>112</v>
      </c>
      <c r="C12" s="231"/>
      <c r="D12" s="231"/>
      <c r="E12" s="231"/>
      <c r="F12" s="233" t="s">
        <v>75</v>
      </c>
      <c r="G12" s="233">
        <v>2</v>
      </c>
      <c r="H12" s="355"/>
      <c r="I12" s="362"/>
      <c r="J12" s="362"/>
      <c r="K12" s="362"/>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415"/>
    </row>
    <row r="13" spans="1:37" x14ac:dyDescent="0.2">
      <c r="A13" s="226"/>
      <c r="B13" s="437" t="s">
        <v>112</v>
      </c>
      <c r="C13" s="364" t="s">
        <v>581</v>
      </c>
      <c r="D13" s="365" t="s">
        <v>112</v>
      </c>
      <c r="E13" s="365"/>
      <c r="F13" s="292" t="s">
        <v>112</v>
      </c>
      <c r="G13" s="366"/>
      <c r="H13" s="367" t="s">
        <v>112</v>
      </c>
      <c r="I13" s="368" t="s">
        <v>112</v>
      </c>
      <c r="J13" s="368" t="s">
        <v>112</v>
      </c>
      <c r="K13" s="368" t="s">
        <v>112</v>
      </c>
      <c r="L13" s="366" t="s">
        <v>112</v>
      </c>
      <c r="M13" s="366" t="s">
        <v>112</v>
      </c>
      <c r="N13" s="366" t="s">
        <v>112</v>
      </c>
      <c r="O13" s="366" t="s">
        <v>112</v>
      </c>
      <c r="P13" s="366" t="s">
        <v>112</v>
      </c>
      <c r="Q13" s="366" t="s">
        <v>112</v>
      </c>
      <c r="R13" s="366" t="s">
        <v>112</v>
      </c>
      <c r="S13" s="366" t="s">
        <v>112</v>
      </c>
      <c r="T13" s="366" t="s">
        <v>112</v>
      </c>
      <c r="U13" s="366" t="s">
        <v>112</v>
      </c>
      <c r="V13" s="366" t="s">
        <v>112</v>
      </c>
      <c r="W13" s="366" t="s">
        <v>112</v>
      </c>
      <c r="X13" s="366" t="s">
        <v>112</v>
      </c>
      <c r="Y13" s="366" t="s">
        <v>112</v>
      </c>
      <c r="Z13" s="366" t="s">
        <v>112</v>
      </c>
      <c r="AA13" s="366" t="s">
        <v>112</v>
      </c>
      <c r="AB13" s="366" t="s">
        <v>112</v>
      </c>
      <c r="AC13" s="366" t="s">
        <v>112</v>
      </c>
      <c r="AD13" s="366" t="s">
        <v>112</v>
      </c>
      <c r="AE13" s="366" t="s">
        <v>112</v>
      </c>
      <c r="AF13" s="366" t="s">
        <v>112</v>
      </c>
      <c r="AG13" s="366" t="s">
        <v>112</v>
      </c>
      <c r="AH13" s="366" t="s">
        <v>112</v>
      </c>
      <c r="AI13" s="366" t="s">
        <v>112</v>
      </c>
      <c r="AJ13" s="416" t="s">
        <v>112</v>
      </c>
    </row>
    <row r="14" spans="1:37" ht="25.5" x14ac:dyDescent="0.2">
      <c r="A14" s="226"/>
      <c r="B14" s="227">
        <f>B11+0.1</f>
        <v>58.400000000000006</v>
      </c>
      <c r="C14" s="369" t="s">
        <v>584</v>
      </c>
      <c r="D14" s="238" t="s">
        <v>112</v>
      </c>
      <c r="E14" s="238"/>
      <c r="F14" s="235" t="s">
        <v>75</v>
      </c>
      <c r="G14" s="235">
        <v>2</v>
      </c>
      <c r="H14" s="355">
        <f t="shared" ref="H14:AJ14" si="4">SUM(H15:H16)</f>
        <v>0</v>
      </c>
      <c r="I14" s="362">
        <f t="shared" si="4"/>
        <v>0</v>
      </c>
      <c r="J14" s="362">
        <f t="shared" si="4"/>
        <v>0</v>
      </c>
      <c r="K14" s="362">
        <f t="shared" si="4"/>
        <v>0</v>
      </c>
      <c r="L14" s="356">
        <f t="shared" si="4"/>
        <v>0</v>
      </c>
      <c r="M14" s="356">
        <f t="shared" si="4"/>
        <v>0</v>
      </c>
      <c r="N14" s="356">
        <f t="shared" si="4"/>
        <v>0</v>
      </c>
      <c r="O14" s="356">
        <f t="shared" si="4"/>
        <v>0</v>
      </c>
      <c r="P14" s="356">
        <f t="shared" si="4"/>
        <v>0</v>
      </c>
      <c r="Q14" s="356">
        <f t="shared" si="4"/>
        <v>0</v>
      </c>
      <c r="R14" s="356">
        <f t="shared" si="4"/>
        <v>0</v>
      </c>
      <c r="S14" s="356">
        <f t="shared" si="4"/>
        <v>0</v>
      </c>
      <c r="T14" s="356">
        <f t="shared" si="4"/>
        <v>0</v>
      </c>
      <c r="U14" s="356">
        <f t="shared" si="4"/>
        <v>0</v>
      </c>
      <c r="V14" s="356">
        <f t="shared" si="4"/>
        <v>0</v>
      </c>
      <c r="W14" s="356">
        <f t="shared" si="4"/>
        <v>0</v>
      </c>
      <c r="X14" s="356">
        <f t="shared" si="4"/>
        <v>0</v>
      </c>
      <c r="Y14" s="356">
        <f t="shared" si="4"/>
        <v>0</v>
      </c>
      <c r="Z14" s="356">
        <f t="shared" si="4"/>
        <v>0</v>
      </c>
      <c r="AA14" s="356">
        <f t="shared" si="4"/>
        <v>0</v>
      </c>
      <c r="AB14" s="356">
        <f t="shared" si="4"/>
        <v>0</v>
      </c>
      <c r="AC14" s="356">
        <f t="shared" si="4"/>
        <v>0</v>
      </c>
      <c r="AD14" s="356">
        <f t="shared" si="4"/>
        <v>0</v>
      </c>
      <c r="AE14" s="356">
        <f t="shared" si="4"/>
        <v>0</v>
      </c>
      <c r="AF14" s="356">
        <f t="shared" si="4"/>
        <v>0</v>
      </c>
      <c r="AG14" s="356">
        <f t="shared" si="4"/>
        <v>0</v>
      </c>
      <c r="AH14" s="356">
        <f t="shared" si="4"/>
        <v>0</v>
      </c>
      <c r="AI14" s="356">
        <f t="shared" si="4"/>
        <v>0</v>
      </c>
      <c r="AJ14" s="372">
        <f t="shared" si="4"/>
        <v>0</v>
      </c>
    </row>
    <row r="15" spans="1:37" x14ac:dyDescent="0.2">
      <c r="A15" s="226"/>
      <c r="B15" s="230" t="s">
        <v>112</v>
      </c>
      <c r="C15" s="231"/>
      <c r="D15" s="231"/>
      <c r="E15" s="231"/>
      <c r="F15" s="233" t="s">
        <v>75</v>
      </c>
      <c r="G15" s="233">
        <v>2</v>
      </c>
      <c r="H15" s="355"/>
      <c r="I15" s="362"/>
      <c r="J15" s="362"/>
      <c r="K15" s="362"/>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15"/>
    </row>
    <row r="16" spans="1:37" x14ac:dyDescent="0.2">
      <c r="A16" s="226"/>
      <c r="B16" s="437" t="s">
        <v>112</v>
      </c>
      <c r="C16" s="364" t="s">
        <v>581</v>
      </c>
      <c r="D16" s="365" t="s">
        <v>112</v>
      </c>
      <c r="E16" s="365"/>
      <c r="F16" s="292" t="s">
        <v>112</v>
      </c>
      <c r="G16" s="366"/>
      <c r="H16" s="367" t="s">
        <v>112</v>
      </c>
      <c r="I16" s="523" t="s">
        <v>112</v>
      </c>
      <c r="J16" s="523" t="s">
        <v>112</v>
      </c>
      <c r="K16" s="523" t="s">
        <v>112</v>
      </c>
      <c r="L16" s="366" t="s">
        <v>112</v>
      </c>
      <c r="M16" s="366" t="s">
        <v>112</v>
      </c>
      <c r="N16" s="366" t="s">
        <v>112</v>
      </c>
      <c r="O16" s="366" t="s">
        <v>112</v>
      </c>
      <c r="P16" s="366" t="s">
        <v>112</v>
      </c>
      <c r="Q16" s="366" t="s">
        <v>112</v>
      </c>
      <c r="R16" s="366" t="s">
        <v>112</v>
      </c>
      <c r="S16" s="366" t="s">
        <v>112</v>
      </c>
      <c r="T16" s="366" t="s">
        <v>112</v>
      </c>
      <c r="U16" s="366" t="s">
        <v>112</v>
      </c>
      <c r="V16" s="366" t="s">
        <v>112</v>
      </c>
      <c r="W16" s="366" t="s">
        <v>112</v>
      </c>
      <c r="X16" s="366" t="s">
        <v>112</v>
      </c>
      <c r="Y16" s="366" t="s">
        <v>112</v>
      </c>
      <c r="Z16" s="366" t="s">
        <v>112</v>
      </c>
      <c r="AA16" s="366" t="s">
        <v>112</v>
      </c>
      <c r="AB16" s="366" t="s">
        <v>112</v>
      </c>
      <c r="AC16" s="366" t="s">
        <v>112</v>
      </c>
      <c r="AD16" s="366" t="s">
        <v>112</v>
      </c>
      <c r="AE16" s="366" t="s">
        <v>112</v>
      </c>
      <c r="AF16" s="366" t="s">
        <v>112</v>
      </c>
      <c r="AG16" s="366" t="s">
        <v>112</v>
      </c>
      <c r="AH16" s="366" t="s">
        <v>112</v>
      </c>
      <c r="AI16" s="366" t="s">
        <v>112</v>
      </c>
      <c r="AJ16" s="416" t="s">
        <v>112</v>
      </c>
    </row>
    <row r="17" spans="1:36" x14ac:dyDescent="0.2">
      <c r="A17" s="226"/>
      <c r="B17" s="227">
        <f>B14+0.1</f>
        <v>58.500000000000007</v>
      </c>
      <c r="C17" s="524" t="s">
        <v>585</v>
      </c>
      <c r="D17" s="236"/>
      <c r="E17" s="236"/>
      <c r="F17" s="235" t="s">
        <v>75</v>
      </c>
      <c r="G17" s="237">
        <v>2</v>
      </c>
      <c r="H17" s="352">
        <f t="shared" ref="H17:AJ17" si="5">SUM(H18+H21)</f>
        <v>0</v>
      </c>
      <c r="I17" s="362">
        <f t="shared" si="5"/>
        <v>0</v>
      </c>
      <c r="J17" s="362">
        <f t="shared" si="5"/>
        <v>0</v>
      </c>
      <c r="K17" s="362">
        <f t="shared" si="5"/>
        <v>0</v>
      </c>
      <c r="L17" s="356">
        <f t="shared" si="5"/>
        <v>0</v>
      </c>
      <c r="M17" s="356">
        <f t="shared" si="5"/>
        <v>0</v>
      </c>
      <c r="N17" s="356">
        <f t="shared" si="5"/>
        <v>0</v>
      </c>
      <c r="O17" s="356">
        <f t="shared" si="5"/>
        <v>0</v>
      </c>
      <c r="P17" s="356">
        <f t="shared" si="5"/>
        <v>0</v>
      </c>
      <c r="Q17" s="356">
        <f t="shared" si="5"/>
        <v>0</v>
      </c>
      <c r="R17" s="356">
        <f t="shared" si="5"/>
        <v>0</v>
      </c>
      <c r="S17" s="356">
        <f t="shared" si="5"/>
        <v>0</v>
      </c>
      <c r="T17" s="356">
        <f t="shared" si="5"/>
        <v>0</v>
      </c>
      <c r="U17" s="356">
        <f t="shared" si="5"/>
        <v>0</v>
      </c>
      <c r="V17" s="356">
        <f t="shared" si="5"/>
        <v>0</v>
      </c>
      <c r="W17" s="356">
        <f t="shared" si="5"/>
        <v>0</v>
      </c>
      <c r="X17" s="356">
        <f t="shared" si="5"/>
        <v>0</v>
      </c>
      <c r="Y17" s="356">
        <f t="shared" si="5"/>
        <v>0</v>
      </c>
      <c r="Z17" s="356">
        <f t="shared" si="5"/>
        <v>0</v>
      </c>
      <c r="AA17" s="356">
        <f t="shared" si="5"/>
        <v>0</v>
      </c>
      <c r="AB17" s="356">
        <f t="shared" si="5"/>
        <v>0</v>
      </c>
      <c r="AC17" s="356">
        <f t="shared" si="5"/>
        <v>0</v>
      </c>
      <c r="AD17" s="356">
        <f t="shared" si="5"/>
        <v>0</v>
      </c>
      <c r="AE17" s="356">
        <f t="shared" si="5"/>
        <v>0</v>
      </c>
      <c r="AF17" s="356">
        <f t="shared" si="5"/>
        <v>0</v>
      </c>
      <c r="AG17" s="356">
        <f t="shared" si="5"/>
        <v>0</v>
      </c>
      <c r="AH17" s="356">
        <f t="shared" si="5"/>
        <v>0</v>
      </c>
      <c r="AI17" s="356">
        <f t="shared" si="5"/>
        <v>0</v>
      </c>
      <c r="AJ17" s="372">
        <f t="shared" si="5"/>
        <v>0</v>
      </c>
    </row>
    <row r="18" spans="1:36" x14ac:dyDescent="0.2">
      <c r="A18" s="226"/>
      <c r="B18" s="227">
        <f>B17+0.01</f>
        <v>58.510000000000005</v>
      </c>
      <c r="C18" s="369" t="s">
        <v>586</v>
      </c>
      <c r="D18" s="238" t="s">
        <v>112</v>
      </c>
      <c r="E18" s="238"/>
      <c r="F18" s="235" t="s">
        <v>75</v>
      </c>
      <c r="G18" s="235">
        <v>2</v>
      </c>
      <c r="H18" s="355">
        <f t="shared" ref="H18:AJ18" si="6">SUM(H19:H20)</f>
        <v>0</v>
      </c>
      <c r="I18" s="362">
        <f t="shared" si="6"/>
        <v>0</v>
      </c>
      <c r="J18" s="362">
        <f t="shared" si="6"/>
        <v>0</v>
      </c>
      <c r="K18" s="362">
        <f t="shared" si="6"/>
        <v>0</v>
      </c>
      <c r="L18" s="356">
        <f t="shared" si="6"/>
        <v>0</v>
      </c>
      <c r="M18" s="356">
        <f t="shared" si="6"/>
        <v>0</v>
      </c>
      <c r="N18" s="356">
        <f t="shared" si="6"/>
        <v>0</v>
      </c>
      <c r="O18" s="356">
        <f t="shared" si="6"/>
        <v>0</v>
      </c>
      <c r="P18" s="356">
        <f t="shared" si="6"/>
        <v>0</v>
      </c>
      <c r="Q18" s="356">
        <f t="shared" si="6"/>
        <v>0</v>
      </c>
      <c r="R18" s="356">
        <f t="shared" si="6"/>
        <v>0</v>
      </c>
      <c r="S18" s="356">
        <f t="shared" si="6"/>
        <v>0</v>
      </c>
      <c r="T18" s="356">
        <f t="shared" si="6"/>
        <v>0</v>
      </c>
      <c r="U18" s="356">
        <f t="shared" si="6"/>
        <v>0</v>
      </c>
      <c r="V18" s="356">
        <f t="shared" si="6"/>
        <v>0</v>
      </c>
      <c r="W18" s="356">
        <f t="shared" si="6"/>
        <v>0</v>
      </c>
      <c r="X18" s="356">
        <f t="shared" si="6"/>
        <v>0</v>
      </c>
      <c r="Y18" s="356">
        <f t="shared" si="6"/>
        <v>0</v>
      </c>
      <c r="Z18" s="356">
        <f t="shared" si="6"/>
        <v>0</v>
      </c>
      <c r="AA18" s="356">
        <f t="shared" si="6"/>
        <v>0</v>
      </c>
      <c r="AB18" s="356">
        <f t="shared" si="6"/>
        <v>0</v>
      </c>
      <c r="AC18" s="356">
        <f t="shared" si="6"/>
        <v>0</v>
      </c>
      <c r="AD18" s="356">
        <f t="shared" si="6"/>
        <v>0</v>
      </c>
      <c r="AE18" s="356">
        <f t="shared" si="6"/>
        <v>0</v>
      </c>
      <c r="AF18" s="356">
        <f t="shared" si="6"/>
        <v>0</v>
      </c>
      <c r="AG18" s="356">
        <f t="shared" si="6"/>
        <v>0</v>
      </c>
      <c r="AH18" s="356">
        <f t="shared" si="6"/>
        <v>0</v>
      </c>
      <c r="AI18" s="356">
        <f t="shared" si="6"/>
        <v>0</v>
      </c>
      <c r="AJ18" s="372">
        <f t="shared" si="6"/>
        <v>0</v>
      </c>
    </row>
    <row r="19" spans="1:36" x14ac:dyDescent="0.2">
      <c r="A19" s="226"/>
      <c r="B19" s="230" t="s">
        <v>112</v>
      </c>
      <c r="C19" s="231"/>
      <c r="D19" s="231"/>
      <c r="E19" s="231"/>
      <c r="F19" s="233" t="s">
        <v>75</v>
      </c>
      <c r="G19" s="233">
        <v>2</v>
      </c>
      <c r="H19" s="355"/>
      <c r="I19" s="362"/>
      <c r="J19" s="362"/>
      <c r="K19" s="362"/>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415"/>
    </row>
    <row r="20" spans="1:36" x14ac:dyDescent="0.2">
      <c r="A20" s="226"/>
      <c r="B20" s="437" t="s">
        <v>112</v>
      </c>
      <c r="C20" s="364" t="s">
        <v>581</v>
      </c>
      <c r="D20" s="365" t="s">
        <v>112</v>
      </c>
      <c r="E20" s="365"/>
      <c r="F20" s="292" t="s">
        <v>112</v>
      </c>
      <c r="G20" s="366"/>
      <c r="H20" s="367" t="s">
        <v>112</v>
      </c>
      <c r="I20" s="368" t="s">
        <v>112</v>
      </c>
      <c r="J20" s="368" t="s">
        <v>112</v>
      </c>
      <c r="K20" s="368" t="s">
        <v>112</v>
      </c>
      <c r="L20" s="366" t="s">
        <v>112</v>
      </c>
      <c r="M20" s="366" t="s">
        <v>112</v>
      </c>
      <c r="N20" s="366" t="s">
        <v>112</v>
      </c>
      <c r="O20" s="366" t="s">
        <v>112</v>
      </c>
      <c r="P20" s="366" t="s">
        <v>112</v>
      </c>
      <c r="Q20" s="366" t="s">
        <v>112</v>
      </c>
      <c r="R20" s="366" t="s">
        <v>112</v>
      </c>
      <c r="S20" s="366" t="s">
        <v>112</v>
      </c>
      <c r="T20" s="366" t="s">
        <v>112</v>
      </c>
      <c r="U20" s="366" t="s">
        <v>112</v>
      </c>
      <c r="V20" s="366" t="s">
        <v>112</v>
      </c>
      <c r="W20" s="366" t="s">
        <v>112</v>
      </c>
      <c r="X20" s="366" t="s">
        <v>112</v>
      </c>
      <c r="Y20" s="366" t="s">
        <v>112</v>
      </c>
      <c r="Z20" s="366" t="s">
        <v>112</v>
      </c>
      <c r="AA20" s="366" t="s">
        <v>112</v>
      </c>
      <c r="AB20" s="366" t="s">
        <v>112</v>
      </c>
      <c r="AC20" s="366" t="s">
        <v>112</v>
      </c>
      <c r="AD20" s="366" t="s">
        <v>112</v>
      </c>
      <c r="AE20" s="366" t="s">
        <v>112</v>
      </c>
      <c r="AF20" s="366" t="s">
        <v>112</v>
      </c>
      <c r="AG20" s="366" t="s">
        <v>112</v>
      </c>
      <c r="AH20" s="366" t="s">
        <v>112</v>
      </c>
      <c r="AI20" s="366" t="s">
        <v>112</v>
      </c>
      <c r="AJ20" s="416" t="s">
        <v>112</v>
      </c>
    </row>
    <row r="21" spans="1:36" x14ac:dyDescent="0.2">
      <c r="A21" s="226"/>
      <c r="B21" s="227">
        <f>B18+0.01</f>
        <v>58.52</v>
      </c>
      <c r="C21" s="369" t="s">
        <v>587</v>
      </c>
      <c r="D21" s="238" t="s">
        <v>112</v>
      </c>
      <c r="E21" s="238"/>
      <c r="F21" s="235" t="s">
        <v>75</v>
      </c>
      <c r="G21" s="235">
        <v>2</v>
      </c>
      <c r="H21" s="355">
        <f t="shared" ref="H21:AJ21" si="7">SUM(H22:H23)</f>
        <v>0</v>
      </c>
      <c r="I21" s="362">
        <f t="shared" si="7"/>
        <v>0</v>
      </c>
      <c r="J21" s="362">
        <f t="shared" si="7"/>
        <v>0</v>
      </c>
      <c r="K21" s="362">
        <f t="shared" si="7"/>
        <v>0</v>
      </c>
      <c r="L21" s="356">
        <f t="shared" si="7"/>
        <v>0</v>
      </c>
      <c r="M21" s="356">
        <f t="shared" si="7"/>
        <v>0</v>
      </c>
      <c r="N21" s="356">
        <f t="shared" si="7"/>
        <v>0</v>
      </c>
      <c r="O21" s="356">
        <f t="shared" si="7"/>
        <v>0</v>
      </c>
      <c r="P21" s="356">
        <f t="shared" si="7"/>
        <v>0</v>
      </c>
      <c r="Q21" s="356">
        <f t="shared" si="7"/>
        <v>0</v>
      </c>
      <c r="R21" s="356">
        <f t="shared" si="7"/>
        <v>0</v>
      </c>
      <c r="S21" s="356">
        <f t="shared" si="7"/>
        <v>0</v>
      </c>
      <c r="T21" s="356">
        <f t="shared" si="7"/>
        <v>0</v>
      </c>
      <c r="U21" s="356">
        <f t="shared" si="7"/>
        <v>0</v>
      </c>
      <c r="V21" s="356">
        <f t="shared" si="7"/>
        <v>0</v>
      </c>
      <c r="W21" s="356">
        <f t="shared" si="7"/>
        <v>0</v>
      </c>
      <c r="X21" s="356">
        <f t="shared" si="7"/>
        <v>0</v>
      </c>
      <c r="Y21" s="356">
        <f t="shared" si="7"/>
        <v>0</v>
      </c>
      <c r="Z21" s="356">
        <f t="shared" si="7"/>
        <v>0</v>
      </c>
      <c r="AA21" s="356">
        <f t="shared" si="7"/>
        <v>0</v>
      </c>
      <c r="AB21" s="356">
        <f t="shared" si="7"/>
        <v>0</v>
      </c>
      <c r="AC21" s="356">
        <f t="shared" si="7"/>
        <v>0</v>
      </c>
      <c r="AD21" s="356">
        <f t="shared" si="7"/>
        <v>0</v>
      </c>
      <c r="AE21" s="356">
        <f t="shared" si="7"/>
        <v>0</v>
      </c>
      <c r="AF21" s="356">
        <f t="shared" si="7"/>
        <v>0</v>
      </c>
      <c r="AG21" s="356">
        <f t="shared" si="7"/>
        <v>0</v>
      </c>
      <c r="AH21" s="356">
        <f t="shared" si="7"/>
        <v>0</v>
      </c>
      <c r="AI21" s="356">
        <f t="shared" si="7"/>
        <v>0</v>
      </c>
      <c r="AJ21" s="372">
        <f t="shared" si="7"/>
        <v>0</v>
      </c>
    </row>
    <row r="22" spans="1:36" x14ac:dyDescent="0.2">
      <c r="A22" s="226"/>
      <c r="B22" s="230" t="s">
        <v>112</v>
      </c>
      <c r="C22" s="231"/>
      <c r="D22" s="231"/>
      <c r="E22" s="231"/>
      <c r="F22" s="233" t="s">
        <v>75</v>
      </c>
      <c r="G22" s="233">
        <v>2</v>
      </c>
      <c r="H22" s="355"/>
      <c r="I22" s="362"/>
      <c r="J22" s="362"/>
      <c r="K22" s="362"/>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415"/>
    </row>
    <row r="23" spans="1:36" x14ac:dyDescent="0.2">
      <c r="A23" s="226"/>
      <c r="B23" s="437" t="s">
        <v>112</v>
      </c>
      <c r="C23" s="364" t="s">
        <v>581</v>
      </c>
      <c r="D23" s="365" t="s">
        <v>112</v>
      </c>
      <c r="E23" s="365"/>
      <c r="F23" s="292" t="s">
        <v>112</v>
      </c>
      <c r="G23" s="366"/>
      <c r="H23" s="367" t="s">
        <v>112</v>
      </c>
      <c r="I23" s="368" t="s">
        <v>112</v>
      </c>
      <c r="J23" s="368" t="s">
        <v>112</v>
      </c>
      <c r="K23" s="368" t="s">
        <v>112</v>
      </c>
      <c r="L23" s="366" t="s">
        <v>112</v>
      </c>
      <c r="M23" s="366" t="s">
        <v>112</v>
      </c>
      <c r="N23" s="366" t="s">
        <v>112</v>
      </c>
      <c r="O23" s="366" t="s">
        <v>112</v>
      </c>
      <c r="P23" s="366" t="s">
        <v>112</v>
      </c>
      <c r="Q23" s="366" t="s">
        <v>112</v>
      </c>
      <c r="R23" s="366" t="s">
        <v>112</v>
      </c>
      <c r="S23" s="366" t="s">
        <v>112</v>
      </c>
      <c r="T23" s="366" t="s">
        <v>112</v>
      </c>
      <c r="U23" s="366" t="s">
        <v>112</v>
      </c>
      <c r="V23" s="366" t="s">
        <v>112</v>
      </c>
      <c r="W23" s="366" t="s">
        <v>112</v>
      </c>
      <c r="X23" s="366" t="s">
        <v>112</v>
      </c>
      <c r="Y23" s="366" t="s">
        <v>112</v>
      </c>
      <c r="Z23" s="366" t="s">
        <v>112</v>
      </c>
      <c r="AA23" s="366" t="s">
        <v>112</v>
      </c>
      <c r="AB23" s="366" t="s">
        <v>112</v>
      </c>
      <c r="AC23" s="366" t="s">
        <v>112</v>
      </c>
      <c r="AD23" s="366" t="s">
        <v>112</v>
      </c>
      <c r="AE23" s="366" t="s">
        <v>112</v>
      </c>
      <c r="AF23" s="366" t="s">
        <v>112</v>
      </c>
      <c r="AG23" s="366" t="s">
        <v>112</v>
      </c>
      <c r="AH23" s="366" t="s">
        <v>112</v>
      </c>
      <c r="AI23" s="366" t="s">
        <v>112</v>
      </c>
      <c r="AJ23" s="416" t="s">
        <v>112</v>
      </c>
    </row>
    <row r="24" spans="1:36" x14ac:dyDescent="0.2">
      <c r="A24" s="226"/>
      <c r="B24" s="227">
        <f>B17+0.1</f>
        <v>58.600000000000009</v>
      </c>
      <c r="C24" s="369" t="s">
        <v>588</v>
      </c>
      <c r="D24" s="238" t="s">
        <v>112</v>
      </c>
      <c r="E24" s="238"/>
      <c r="F24" s="235" t="s">
        <v>75</v>
      </c>
      <c r="G24" s="235"/>
      <c r="H24" s="355">
        <f t="shared" ref="H24:AJ24" si="8">SUM(H25:H26)</f>
        <v>0</v>
      </c>
      <c r="I24" s="362">
        <f t="shared" si="8"/>
        <v>0</v>
      </c>
      <c r="J24" s="362">
        <f t="shared" si="8"/>
        <v>0</v>
      </c>
      <c r="K24" s="362">
        <f t="shared" si="8"/>
        <v>0</v>
      </c>
      <c r="L24" s="356">
        <f t="shared" si="8"/>
        <v>0</v>
      </c>
      <c r="M24" s="356">
        <f t="shared" si="8"/>
        <v>0</v>
      </c>
      <c r="N24" s="356">
        <f t="shared" si="8"/>
        <v>0</v>
      </c>
      <c r="O24" s="356">
        <f t="shared" si="8"/>
        <v>0</v>
      </c>
      <c r="P24" s="356">
        <f t="shared" si="8"/>
        <v>0</v>
      </c>
      <c r="Q24" s="356">
        <f t="shared" si="8"/>
        <v>0</v>
      </c>
      <c r="R24" s="356">
        <f t="shared" si="8"/>
        <v>0</v>
      </c>
      <c r="S24" s="356">
        <f t="shared" si="8"/>
        <v>0</v>
      </c>
      <c r="T24" s="356">
        <f t="shared" si="8"/>
        <v>0</v>
      </c>
      <c r="U24" s="356">
        <f t="shared" si="8"/>
        <v>0</v>
      </c>
      <c r="V24" s="356">
        <f t="shared" si="8"/>
        <v>0</v>
      </c>
      <c r="W24" s="356">
        <f t="shared" si="8"/>
        <v>0</v>
      </c>
      <c r="X24" s="356">
        <f t="shared" si="8"/>
        <v>0</v>
      </c>
      <c r="Y24" s="356">
        <f t="shared" si="8"/>
        <v>0</v>
      </c>
      <c r="Z24" s="356">
        <f t="shared" si="8"/>
        <v>0</v>
      </c>
      <c r="AA24" s="356">
        <f t="shared" si="8"/>
        <v>0</v>
      </c>
      <c r="AB24" s="356">
        <f t="shared" si="8"/>
        <v>0</v>
      </c>
      <c r="AC24" s="356">
        <f t="shared" si="8"/>
        <v>0</v>
      </c>
      <c r="AD24" s="356">
        <f t="shared" si="8"/>
        <v>0</v>
      </c>
      <c r="AE24" s="356">
        <f t="shared" si="8"/>
        <v>0</v>
      </c>
      <c r="AF24" s="356">
        <f t="shared" si="8"/>
        <v>0</v>
      </c>
      <c r="AG24" s="356">
        <f t="shared" si="8"/>
        <v>0</v>
      </c>
      <c r="AH24" s="356">
        <f t="shared" si="8"/>
        <v>0</v>
      </c>
      <c r="AI24" s="356">
        <f t="shared" si="8"/>
        <v>0</v>
      </c>
      <c r="AJ24" s="372">
        <f t="shared" si="8"/>
        <v>0</v>
      </c>
    </row>
    <row r="25" spans="1:36" x14ac:dyDescent="0.2">
      <c r="A25" s="226"/>
      <c r="B25" s="230" t="s">
        <v>112</v>
      </c>
      <c r="C25" s="231"/>
      <c r="D25" s="231"/>
      <c r="E25" s="231"/>
      <c r="F25" s="233" t="s">
        <v>75</v>
      </c>
      <c r="G25" s="233">
        <v>2</v>
      </c>
      <c r="H25" s="355"/>
      <c r="I25" s="362"/>
      <c r="J25" s="362"/>
      <c r="K25" s="362"/>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415"/>
    </row>
    <row r="26" spans="1:36" x14ac:dyDescent="0.2">
      <c r="A26" s="226"/>
      <c r="B26" s="437" t="s">
        <v>112</v>
      </c>
      <c r="C26" s="364" t="s">
        <v>581</v>
      </c>
      <c r="D26" s="365" t="s">
        <v>112</v>
      </c>
      <c r="E26" s="365"/>
      <c r="F26" s="292" t="s">
        <v>112</v>
      </c>
      <c r="G26" s="366"/>
      <c r="H26" s="367" t="s">
        <v>112</v>
      </c>
      <c r="I26" s="368" t="s">
        <v>112</v>
      </c>
      <c r="J26" s="368" t="s">
        <v>112</v>
      </c>
      <c r="K26" s="368" t="s">
        <v>112</v>
      </c>
      <c r="L26" s="366" t="s">
        <v>112</v>
      </c>
      <c r="M26" s="366" t="s">
        <v>112</v>
      </c>
      <c r="N26" s="366" t="s">
        <v>112</v>
      </c>
      <c r="O26" s="366" t="s">
        <v>112</v>
      </c>
      <c r="P26" s="366" t="s">
        <v>112</v>
      </c>
      <c r="Q26" s="366" t="s">
        <v>112</v>
      </c>
      <c r="R26" s="366" t="s">
        <v>112</v>
      </c>
      <c r="S26" s="366" t="s">
        <v>112</v>
      </c>
      <c r="T26" s="366" t="s">
        <v>112</v>
      </c>
      <c r="U26" s="366" t="s">
        <v>112</v>
      </c>
      <c r="V26" s="366" t="s">
        <v>112</v>
      </c>
      <c r="W26" s="366" t="s">
        <v>112</v>
      </c>
      <c r="X26" s="366" t="s">
        <v>112</v>
      </c>
      <c r="Y26" s="366" t="s">
        <v>112</v>
      </c>
      <c r="Z26" s="366" t="s">
        <v>112</v>
      </c>
      <c r="AA26" s="366" t="s">
        <v>112</v>
      </c>
      <c r="AB26" s="366" t="s">
        <v>112</v>
      </c>
      <c r="AC26" s="366" t="s">
        <v>112</v>
      </c>
      <c r="AD26" s="366" t="s">
        <v>112</v>
      </c>
      <c r="AE26" s="366" t="s">
        <v>112</v>
      </c>
      <c r="AF26" s="366" t="s">
        <v>112</v>
      </c>
      <c r="AG26" s="366" t="s">
        <v>112</v>
      </c>
      <c r="AH26" s="366" t="s">
        <v>112</v>
      </c>
      <c r="AI26" s="366" t="s">
        <v>112</v>
      </c>
      <c r="AJ26" s="416" t="s">
        <v>112</v>
      </c>
    </row>
    <row r="27" spans="1:36" x14ac:dyDescent="0.2">
      <c r="A27" s="226"/>
      <c r="B27" s="227">
        <f>B24+0.1</f>
        <v>58.70000000000001</v>
      </c>
      <c r="C27" s="414" t="s">
        <v>589</v>
      </c>
      <c r="D27" s="239" t="s">
        <v>112</v>
      </c>
      <c r="E27" s="239"/>
      <c r="F27" s="235" t="s">
        <v>75</v>
      </c>
      <c r="G27" s="235"/>
      <c r="H27" s="355">
        <f t="shared" ref="H27:AJ27" si="9">SUM(H28:H29)</f>
        <v>0</v>
      </c>
      <c r="I27" s="362">
        <f t="shared" si="9"/>
        <v>0</v>
      </c>
      <c r="J27" s="362">
        <f t="shared" si="9"/>
        <v>0</v>
      </c>
      <c r="K27" s="362">
        <f t="shared" si="9"/>
        <v>0</v>
      </c>
      <c r="L27" s="356">
        <f t="shared" si="9"/>
        <v>0</v>
      </c>
      <c r="M27" s="356">
        <f t="shared" si="9"/>
        <v>0</v>
      </c>
      <c r="N27" s="356">
        <f t="shared" si="9"/>
        <v>0</v>
      </c>
      <c r="O27" s="356">
        <f t="shared" si="9"/>
        <v>0</v>
      </c>
      <c r="P27" s="356">
        <f t="shared" si="9"/>
        <v>0</v>
      </c>
      <c r="Q27" s="356">
        <f t="shared" si="9"/>
        <v>0</v>
      </c>
      <c r="R27" s="356">
        <f t="shared" si="9"/>
        <v>0</v>
      </c>
      <c r="S27" s="356">
        <f t="shared" si="9"/>
        <v>0</v>
      </c>
      <c r="T27" s="356">
        <f t="shared" si="9"/>
        <v>0</v>
      </c>
      <c r="U27" s="356">
        <f t="shared" si="9"/>
        <v>0</v>
      </c>
      <c r="V27" s="356">
        <f t="shared" si="9"/>
        <v>0</v>
      </c>
      <c r="W27" s="356">
        <f t="shared" si="9"/>
        <v>0</v>
      </c>
      <c r="X27" s="356">
        <f t="shared" si="9"/>
        <v>0</v>
      </c>
      <c r="Y27" s="356">
        <f t="shared" si="9"/>
        <v>0</v>
      </c>
      <c r="Z27" s="356">
        <f t="shared" si="9"/>
        <v>0</v>
      </c>
      <c r="AA27" s="356">
        <f t="shared" si="9"/>
        <v>0</v>
      </c>
      <c r="AB27" s="356">
        <f t="shared" si="9"/>
        <v>0</v>
      </c>
      <c r="AC27" s="356">
        <f t="shared" si="9"/>
        <v>0</v>
      </c>
      <c r="AD27" s="356">
        <f t="shared" si="9"/>
        <v>0</v>
      </c>
      <c r="AE27" s="356">
        <f t="shared" si="9"/>
        <v>0</v>
      </c>
      <c r="AF27" s="356">
        <f t="shared" si="9"/>
        <v>0</v>
      </c>
      <c r="AG27" s="356">
        <f t="shared" si="9"/>
        <v>0</v>
      </c>
      <c r="AH27" s="356">
        <f t="shared" si="9"/>
        <v>0</v>
      </c>
      <c r="AI27" s="356">
        <f t="shared" si="9"/>
        <v>0</v>
      </c>
      <c r="AJ27" s="372">
        <f t="shared" si="9"/>
        <v>0</v>
      </c>
    </row>
    <row r="28" spans="1:36" x14ac:dyDescent="0.2">
      <c r="A28" s="226"/>
      <c r="B28" s="230" t="s">
        <v>112</v>
      </c>
      <c r="C28" s="231"/>
      <c r="D28" s="231"/>
      <c r="E28" s="231"/>
      <c r="F28" s="233" t="s">
        <v>75</v>
      </c>
      <c r="G28" s="240">
        <v>2</v>
      </c>
      <c r="H28" s="352"/>
      <c r="I28" s="449"/>
      <c r="J28" s="449"/>
      <c r="K28" s="449"/>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436"/>
    </row>
    <row r="29" spans="1:36" x14ac:dyDescent="0.2">
      <c r="A29" s="226"/>
      <c r="B29" s="437" t="s">
        <v>112</v>
      </c>
      <c r="C29" s="364" t="s">
        <v>581</v>
      </c>
      <c r="D29" s="365" t="s">
        <v>112</v>
      </c>
      <c r="E29" s="365"/>
      <c r="F29" s="292" t="s">
        <v>112</v>
      </c>
      <c r="G29" s="366"/>
      <c r="H29" s="367" t="s">
        <v>112</v>
      </c>
      <c r="I29" s="368" t="s">
        <v>112</v>
      </c>
      <c r="J29" s="368" t="s">
        <v>112</v>
      </c>
      <c r="K29" s="368" t="s">
        <v>112</v>
      </c>
      <c r="L29" s="366" t="s">
        <v>112</v>
      </c>
      <c r="M29" s="366" t="s">
        <v>112</v>
      </c>
      <c r="N29" s="366" t="s">
        <v>112</v>
      </c>
      <c r="O29" s="366" t="s">
        <v>112</v>
      </c>
      <c r="P29" s="366" t="s">
        <v>112</v>
      </c>
      <c r="Q29" s="366" t="s">
        <v>112</v>
      </c>
      <c r="R29" s="366" t="s">
        <v>112</v>
      </c>
      <c r="S29" s="366" t="s">
        <v>112</v>
      </c>
      <c r="T29" s="366" t="s">
        <v>112</v>
      </c>
      <c r="U29" s="366" t="s">
        <v>112</v>
      </c>
      <c r="V29" s="366" t="s">
        <v>112</v>
      </c>
      <c r="W29" s="366" t="s">
        <v>112</v>
      </c>
      <c r="X29" s="366" t="s">
        <v>112</v>
      </c>
      <c r="Y29" s="366" t="s">
        <v>112</v>
      </c>
      <c r="Z29" s="366" t="s">
        <v>112</v>
      </c>
      <c r="AA29" s="366" t="s">
        <v>112</v>
      </c>
      <c r="AB29" s="366" t="s">
        <v>112</v>
      </c>
      <c r="AC29" s="366" t="s">
        <v>112</v>
      </c>
      <c r="AD29" s="366" t="s">
        <v>112</v>
      </c>
      <c r="AE29" s="366" t="s">
        <v>112</v>
      </c>
      <c r="AF29" s="366" t="s">
        <v>112</v>
      </c>
      <c r="AG29" s="366" t="s">
        <v>112</v>
      </c>
      <c r="AH29" s="366" t="s">
        <v>112</v>
      </c>
      <c r="AI29" s="366" t="s">
        <v>112</v>
      </c>
      <c r="AJ29" s="416" t="s">
        <v>112</v>
      </c>
    </row>
    <row r="30" spans="1:36" x14ac:dyDescent="0.2">
      <c r="A30" s="222"/>
      <c r="B30" s="223">
        <f>B4+1</f>
        <v>59</v>
      </c>
      <c r="C30" s="411" t="s">
        <v>590</v>
      </c>
      <c r="D30" s="241" t="s">
        <v>112</v>
      </c>
      <c r="E30" s="241"/>
      <c r="F30" s="242"/>
      <c r="G30" s="242"/>
      <c r="H30" s="352">
        <f t="shared" ref="H30:AJ30" si="10">SUM(H31,H34)</f>
        <v>0</v>
      </c>
      <c r="I30" s="449">
        <f t="shared" si="10"/>
        <v>0</v>
      </c>
      <c r="J30" s="449">
        <f t="shared" si="10"/>
        <v>0</v>
      </c>
      <c r="K30" s="449">
        <f t="shared" si="10"/>
        <v>0</v>
      </c>
      <c r="L30" s="356">
        <f t="shared" si="10"/>
        <v>0</v>
      </c>
      <c r="M30" s="356">
        <f t="shared" si="10"/>
        <v>0</v>
      </c>
      <c r="N30" s="356">
        <f t="shared" si="10"/>
        <v>0</v>
      </c>
      <c r="O30" s="356">
        <f t="shared" si="10"/>
        <v>0</v>
      </c>
      <c r="P30" s="356">
        <f t="shared" si="10"/>
        <v>0</v>
      </c>
      <c r="Q30" s="356">
        <f t="shared" si="10"/>
        <v>0</v>
      </c>
      <c r="R30" s="356">
        <f t="shared" si="10"/>
        <v>0</v>
      </c>
      <c r="S30" s="356">
        <f t="shared" si="10"/>
        <v>0</v>
      </c>
      <c r="T30" s="356">
        <f t="shared" si="10"/>
        <v>0</v>
      </c>
      <c r="U30" s="356">
        <f t="shared" si="10"/>
        <v>0</v>
      </c>
      <c r="V30" s="356">
        <f t="shared" si="10"/>
        <v>0</v>
      </c>
      <c r="W30" s="356">
        <f t="shared" si="10"/>
        <v>0</v>
      </c>
      <c r="X30" s="356">
        <f t="shared" si="10"/>
        <v>0</v>
      </c>
      <c r="Y30" s="356">
        <f t="shared" si="10"/>
        <v>0</v>
      </c>
      <c r="Z30" s="356">
        <f t="shared" si="10"/>
        <v>0</v>
      </c>
      <c r="AA30" s="356">
        <f t="shared" si="10"/>
        <v>0</v>
      </c>
      <c r="AB30" s="356">
        <f t="shared" si="10"/>
        <v>0</v>
      </c>
      <c r="AC30" s="356">
        <f t="shared" si="10"/>
        <v>0</v>
      </c>
      <c r="AD30" s="356">
        <f t="shared" si="10"/>
        <v>0</v>
      </c>
      <c r="AE30" s="356">
        <f t="shared" si="10"/>
        <v>0</v>
      </c>
      <c r="AF30" s="356">
        <f t="shared" si="10"/>
        <v>0</v>
      </c>
      <c r="AG30" s="356">
        <f t="shared" si="10"/>
        <v>0</v>
      </c>
      <c r="AH30" s="356">
        <f t="shared" si="10"/>
        <v>0</v>
      </c>
      <c r="AI30" s="356">
        <f t="shared" si="10"/>
        <v>0</v>
      </c>
      <c r="AJ30" s="372">
        <f t="shared" si="10"/>
        <v>0</v>
      </c>
    </row>
    <row r="31" spans="1:36" x14ac:dyDescent="0.2">
      <c r="A31" s="226"/>
      <c r="B31" s="243">
        <f>B30+0.1</f>
        <v>59.1</v>
      </c>
      <c r="C31" s="369" t="s">
        <v>591</v>
      </c>
      <c r="D31" s="525" t="s">
        <v>112</v>
      </c>
      <c r="E31" s="525"/>
      <c r="F31" s="235" t="s">
        <v>75</v>
      </c>
      <c r="G31" s="235">
        <v>2</v>
      </c>
      <c r="H31" s="355">
        <f t="shared" ref="H31:AJ31" si="11">SUM(H32:H33)</f>
        <v>0</v>
      </c>
      <c r="I31" s="449">
        <f t="shared" si="11"/>
        <v>0</v>
      </c>
      <c r="J31" s="449">
        <f t="shared" si="11"/>
        <v>0</v>
      </c>
      <c r="K31" s="449">
        <f t="shared" si="11"/>
        <v>0</v>
      </c>
      <c r="L31" s="356">
        <f t="shared" si="11"/>
        <v>0</v>
      </c>
      <c r="M31" s="356">
        <f t="shared" si="11"/>
        <v>0</v>
      </c>
      <c r="N31" s="356">
        <f t="shared" si="11"/>
        <v>0</v>
      </c>
      <c r="O31" s="356">
        <f t="shared" si="11"/>
        <v>0</v>
      </c>
      <c r="P31" s="356">
        <f t="shared" si="11"/>
        <v>0</v>
      </c>
      <c r="Q31" s="356">
        <f t="shared" si="11"/>
        <v>0</v>
      </c>
      <c r="R31" s="356">
        <f t="shared" si="11"/>
        <v>0</v>
      </c>
      <c r="S31" s="356">
        <f t="shared" si="11"/>
        <v>0</v>
      </c>
      <c r="T31" s="356">
        <f t="shared" si="11"/>
        <v>0</v>
      </c>
      <c r="U31" s="356">
        <f t="shared" si="11"/>
        <v>0</v>
      </c>
      <c r="V31" s="356">
        <f t="shared" si="11"/>
        <v>0</v>
      </c>
      <c r="W31" s="356">
        <f t="shared" si="11"/>
        <v>0</v>
      </c>
      <c r="X31" s="356">
        <f t="shared" si="11"/>
        <v>0</v>
      </c>
      <c r="Y31" s="356">
        <f t="shared" si="11"/>
        <v>0</v>
      </c>
      <c r="Z31" s="356">
        <f t="shared" si="11"/>
        <v>0</v>
      </c>
      <c r="AA31" s="356">
        <f t="shared" si="11"/>
        <v>0</v>
      </c>
      <c r="AB31" s="356">
        <f t="shared" si="11"/>
        <v>0</v>
      </c>
      <c r="AC31" s="356">
        <f t="shared" si="11"/>
        <v>0</v>
      </c>
      <c r="AD31" s="356">
        <f t="shared" si="11"/>
        <v>0</v>
      </c>
      <c r="AE31" s="356">
        <f t="shared" si="11"/>
        <v>0</v>
      </c>
      <c r="AF31" s="356">
        <f t="shared" si="11"/>
        <v>0</v>
      </c>
      <c r="AG31" s="356">
        <f t="shared" si="11"/>
        <v>0</v>
      </c>
      <c r="AH31" s="356">
        <f t="shared" si="11"/>
        <v>0</v>
      </c>
      <c r="AI31" s="356">
        <f t="shared" si="11"/>
        <v>0</v>
      </c>
      <c r="AJ31" s="372">
        <f t="shared" si="11"/>
        <v>0</v>
      </c>
    </row>
    <row r="32" spans="1:36" x14ac:dyDescent="0.2">
      <c r="A32" s="226"/>
      <c r="B32" s="244"/>
      <c r="C32" s="231"/>
      <c r="D32" s="231"/>
      <c r="E32" s="231"/>
      <c r="F32" s="233" t="s">
        <v>75</v>
      </c>
      <c r="G32" s="233">
        <v>2</v>
      </c>
      <c r="H32" s="355"/>
      <c r="I32" s="362"/>
      <c r="J32" s="362"/>
      <c r="K32" s="362"/>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415"/>
    </row>
    <row r="33" spans="1:36" x14ac:dyDescent="0.2">
      <c r="A33" s="226"/>
      <c r="B33" s="437" t="s">
        <v>112</v>
      </c>
      <c r="C33" s="364" t="s">
        <v>581</v>
      </c>
      <c r="D33" s="365" t="s">
        <v>112</v>
      </c>
      <c r="E33" s="365"/>
      <c r="F33" s="292" t="s">
        <v>112</v>
      </c>
      <c r="G33" s="366"/>
      <c r="H33" s="367" t="s">
        <v>112</v>
      </c>
      <c r="I33" s="368" t="s">
        <v>112</v>
      </c>
      <c r="J33" s="368" t="s">
        <v>112</v>
      </c>
      <c r="K33" s="368" t="s">
        <v>112</v>
      </c>
      <c r="L33" s="366" t="s">
        <v>112</v>
      </c>
      <c r="M33" s="366" t="s">
        <v>112</v>
      </c>
      <c r="N33" s="366" t="s">
        <v>112</v>
      </c>
      <c r="O33" s="366" t="s">
        <v>112</v>
      </c>
      <c r="P33" s="366" t="s">
        <v>112</v>
      </c>
      <c r="Q33" s="366" t="s">
        <v>112</v>
      </c>
      <c r="R33" s="366" t="s">
        <v>112</v>
      </c>
      <c r="S33" s="366" t="s">
        <v>112</v>
      </c>
      <c r="T33" s="366" t="s">
        <v>112</v>
      </c>
      <c r="U33" s="366" t="s">
        <v>112</v>
      </c>
      <c r="V33" s="366" t="s">
        <v>112</v>
      </c>
      <c r="W33" s="366" t="s">
        <v>112</v>
      </c>
      <c r="X33" s="366" t="s">
        <v>112</v>
      </c>
      <c r="Y33" s="366" t="s">
        <v>112</v>
      </c>
      <c r="Z33" s="366" t="s">
        <v>112</v>
      </c>
      <c r="AA33" s="366" t="s">
        <v>112</v>
      </c>
      <c r="AB33" s="366" t="s">
        <v>112</v>
      </c>
      <c r="AC33" s="366" t="s">
        <v>112</v>
      </c>
      <c r="AD33" s="366" t="s">
        <v>112</v>
      </c>
      <c r="AE33" s="366" t="s">
        <v>112</v>
      </c>
      <c r="AF33" s="366" t="s">
        <v>112</v>
      </c>
      <c r="AG33" s="366" t="s">
        <v>112</v>
      </c>
      <c r="AH33" s="366" t="s">
        <v>112</v>
      </c>
      <c r="AI33" s="366" t="s">
        <v>112</v>
      </c>
      <c r="AJ33" s="416" t="s">
        <v>112</v>
      </c>
    </row>
    <row r="34" spans="1:36" x14ac:dyDescent="0.2">
      <c r="A34" s="226"/>
      <c r="B34" s="243">
        <f>B31+0.1</f>
        <v>59.2</v>
      </c>
      <c r="C34" s="369" t="s">
        <v>592</v>
      </c>
      <c r="D34" s="526" t="s">
        <v>112</v>
      </c>
      <c r="E34" s="526"/>
      <c r="F34" s="229" t="s">
        <v>75</v>
      </c>
      <c r="G34" s="229">
        <v>2</v>
      </c>
      <c r="H34" s="355">
        <f t="shared" ref="H34:AJ34" si="12">SUM(H35:H36)</f>
        <v>0</v>
      </c>
      <c r="I34" s="362">
        <f t="shared" si="12"/>
        <v>0</v>
      </c>
      <c r="J34" s="362">
        <f t="shared" si="12"/>
        <v>0</v>
      </c>
      <c r="K34" s="362">
        <f t="shared" si="12"/>
        <v>0</v>
      </c>
      <c r="L34" s="356">
        <f t="shared" si="12"/>
        <v>0</v>
      </c>
      <c r="M34" s="356">
        <f t="shared" si="12"/>
        <v>0</v>
      </c>
      <c r="N34" s="356">
        <f t="shared" si="12"/>
        <v>0</v>
      </c>
      <c r="O34" s="356">
        <f t="shared" si="12"/>
        <v>0</v>
      </c>
      <c r="P34" s="356">
        <f t="shared" si="12"/>
        <v>0</v>
      </c>
      <c r="Q34" s="356">
        <f t="shared" si="12"/>
        <v>0</v>
      </c>
      <c r="R34" s="356">
        <f t="shared" si="12"/>
        <v>0</v>
      </c>
      <c r="S34" s="356">
        <f t="shared" si="12"/>
        <v>0</v>
      </c>
      <c r="T34" s="356">
        <f t="shared" si="12"/>
        <v>0</v>
      </c>
      <c r="U34" s="356">
        <f t="shared" si="12"/>
        <v>0</v>
      </c>
      <c r="V34" s="356">
        <f t="shared" si="12"/>
        <v>0</v>
      </c>
      <c r="W34" s="356">
        <f t="shared" si="12"/>
        <v>0</v>
      </c>
      <c r="X34" s="356">
        <f t="shared" si="12"/>
        <v>0</v>
      </c>
      <c r="Y34" s="356">
        <f t="shared" si="12"/>
        <v>0</v>
      </c>
      <c r="Z34" s="356">
        <f t="shared" si="12"/>
        <v>0</v>
      </c>
      <c r="AA34" s="356">
        <f t="shared" si="12"/>
        <v>0</v>
      </c>
      <c r="AB34" s="356">
        <f t="shared" si="12"/>
        <v>0</v>
      </c>
      <c r="AC34" s="356">
        <f t="shared" si="12"/>
        <v>0</v>
      </c>
      <c r="AD34" s="356">
        <f t="shared" si="12"/>
        <v>0</v>
      </c>
      <c r="AE34" s="356">
        <f t="shared" si="12"/>
        <v>0</v>
      </c>
      <c r="AF34" s="356">
        <f t="shared" si="12"/>
        <v>0</v>
      </c>
      <c r="AG34" s="356">
        <f t="shared" si="12"/>
        <v>0</v>
      </c>
      <c r="AH34" s="356">
        <f t="shared" si="12"/>
        <v>0</v>
      </c>
      <c r="AI34" s="356">
        <f t="shared" si="12"/>
        <v>0</v>
      </c>
      <c r="AJ34" s="372">
        <f t="shared" si="12"/>
        <v>0</v>
      </c>
    </row>
    <row r="35" spans="1:36" x14ac:dyDescent="0.2">
      <c r="A35" s="226"/>
      <c r="B35" s="230" t="s">
        <v>112</v>
      </c>
      <c r="C35" s="231"/>
      <c r="D35" s="231"/>
      <c r="E35" s="231"/>
      <c r="F35" s="232" t="s">
        <v>75</v>
      </c>
      <c r="G35" s="232">
        <v>2</v>
      </c>
      <c r="H35" s="352"/>
      <c r="I35" s="449"/>
      <c r="J35" s="449"/>
      <c r="K35" s="449"/>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436"/>
    </row>
    <row r="36" spans="1:36" x14ac:dyDescent="0.2">
      <c r="A36" s="226"/>
      <c r="B36" s="437" t="s">
        <v>112</v>
      </c>
      <c r="C36" s="364" t="s">
        <v>581</v>
      </c>
      <c r="D36" s="365" t="s">
        <v>112</v>
      </c>
      <c r="E36" s="365"/>
      <c r="F36" s="366" t="s">
        <v>112</v>
      </c>
      <c r="G36" s="366"/>
      <c r="H36" s="367" t="s">
        <v>112</v>
      </c>
      <c r="I36" s="368" t="s">
        <v>112</v>
      </c>
      <c r="J36" s="368" t="s">
        <v>112</v>
      </c>
      <c r="K36" s="368" t="s">
        <v>112</v>
      </c>
      <c r="L36" s="366" t="s">
        <v>112</v>
      </c>
      <c r="M36" s="366" t="s">
        <v>112</v>
      </c>
      <c r="N36" s="366" t="s">
        <v>112</v>
      </c>
      <c r="O36" s="366" t="s">
        <v>112</v>
      </c>
      <c r="P36" s="366" t="s">
        <v>112</v>
      </c>
      <c r="Q36" s="366" t="s">
        <v>112</v>
      </c>
      <c r="R36" s="366" t="s">
        <v>112</v>
      </c>
      <c r="S36" s="366" t="s">
        <v>112</v>
      </c>
      <c r="T36" s="366" t="s">
        <v>112</v>
      </c>
      <c r="U36" s="366" t="s">
        <v>112</v>
      </c>
      <c r="V36" s="366" t="s">
        <v>112</v>
      </c>
      <c r="W36" s="366" t="s">
        <v>112</v>
      </c>
      <c r="X36" s="366" t="s">
        <v>112</v>
      </c>
      <c r="Y36" s="366" t="s">
        <v>112</v>
      </c>
      <c r="Z36" s="366" t="s">
        <v>112</v>
      </c>
      <c r="AA36" s="366" t="s">
        <v>112</v>
      </c>
      <c r="AB36" s="366" t="s">
        <v>112</v>
      </c>
      <c r="AC36" s="366" t="s">
        <v>112</v>
      </c>
      <c r="AD36" s="366" t="s">
        <v>112</v>
      </c>
      <c r="AE36" s="366" t="s">
        <v>112</v>
      </c>
      <c r="AF36" s="366" t="s">
        <v>112</v>
      </c>
      <c r="AG36" s="366" t="s">
        <v>112</v>
      </c>
      <c r="AH36" s="366" t="s">
        <v>112</v>
      </c>
      <c r="AI36" s="366" t="s">
        <v>112</v>
      </c>
      <c r="AJ36" s="416" t="s">
        <v>112</v>
      </c>
    </row>
    <row r="37" spans="1:36" x14ac:dyDescent="0.2">
      <c r="A37" s="222"/>
      <c r="B37" s="223">
        <f>B30+1</f>
        <v>60</v>
      </c>
      <c r="C37" s="411" t="s">
        <v>593</v>
      </c>
      <c r="D37" s="224" t="s">
        <v>112</v>
      </c>
      <c r="E37" s="224"/>
      <c r="F37" s="245"/>
      <c r="G37" s="245">
        <v>2</v>
      </c>
      <c r="H37" s="352">
        <f t="shared" ref="H37:AJ37" si="13">SUM(H38,H41)</f>
        <v>0</v>
      </c>
      <c r="I37" s="449">
        <f t="shared" si="13"/>
        <v>0</v>
      </c>
      <c r="J37" s="449">
        <f t="shared" si="13"/>
        <v>0</v>
      </c>
      <c r="K37" s="449">
        <f t="shared" si="13"/>
        <v>0</v>
      </c>
      <c r="L37" s="356">
        <f t="shared" si="13"/>
        <v>0</v>
      </c>
      <c r="M37" s="356">
        <f t="shared" si="13"/>
        <v>0</v>
      </c>
      <c r="N37" s="356">
        <f t="shared" si="13"/>
        <v>0</v>
      </c>
      <c r="O37" s="356">
        <f t="shared" si="13"/>
        <v>0</v>
      </c>
      <c r="P37" s="356">
        <f t="shared" si="13"/>
        <v>0</v>
      </c>
      <c r="Q37" s="356">
        <f t="shared" si="13"/>
        <v>0</v>
      </c>
      <c r="R37" s="356">
        <f t="shared" si="13"/>
        <v>0</v>
      </c>
      <c r="S37" s="356">
        <f t="shared" si="13"/>
        <v>0</v>
      </c>
      <c r="T37" s="356">
        <f t="shared" si="13"/>
        <v>0</v>
      </c>
      <c r="U37" s="356">
        <f t="shared" si="13"/>
        <v>0</v>
      </c>
      <c r="V37" s="356">
        <f t="shared" si="13"/>
        <v>0</v>
      </c>
      <c r="W37" s="356">
        <f t="shared" si="13"/>
        <v>0</v>
      </c>
      <c r="X37" s="356">
        <f t="shared" si="13"/>
        <v>0</v>
      </c>
      <c r="Y37" s="356">
        <f t="shared" si="13"/>
        <v>0</v>
      </c>
      <c r="Z37" s="356">
        <f t="shared" si="13"/>
        <v>0</v>
      </c>
      <c r="AA37" s="356">
        <f t="shared" si="13"/>
        <v>0</v>
      </c>
      <c r="AB37" s="356">
        <f t="shared" si="13"/>
        <v>0</v>
      </c>
      <c r="AC37" s="356">
        <f t="shared" si="13"/>
        <v>0</v>
      </c>
      <c r="AD37" s="356">
        <f t="shared" si="13"/>
        <v>0</v>
      </c>
      <c r="AE37" s="356">
        <f t="shared" si="13"/>
        <v>0</v>
      </c>
      <c r="AF37" s="356">
        <f t="shared" si="13"/>
        <v>0</v>
      </c>
      <c r="AG37" s="356">
        <f t="shared" si="13"/>
        <v>0</v>
      </c>
      <c r="AH37" s="356">
        <f t="shared" si="13"/>
        <v>0</v>
      </c>
      <c r="AI37" s="356">
        <f t="shared" si="13"/>
        <v>0</v>
      </c>
      <c r="AJ37" s="372">
        <f t="shared" si="13"/>
        <v>0</v>
      </c>
    </row>
    <row r="38" spans="1:36" x14ac:dyDescent="0.2">
      <c r="A38" s="226"/>
      <c r="B38" s="243">
        <f>B37+0.1</f>
        <v>60.1</v>
      </c>
      <c r="C38" s="369" t="s">
        <v>594</v>
      </c>
      <c r="D38" s="526" t="s">
        <v>112</v>
      </c>
      <c r="E38" s="526"/>
      <c r="F38" s="229" t="s">
        <v>75</v>
      </c>
      <c r="G38" s="229">
        <v>2</v>
      </c>
      <c r="H38" s="355">
        <f>SUM(H39:H40)</f>
        <v>0</v>
      </c>
      <c r="I38" s="449">
        <f>SUM(I39:I40)</f>
        <v>0</v>
      </c>
      <c r="J38" s="449">
        <f>SUM(J39:J40)</f>
        <v>0</v>
      </c>
      <c r="K38" s="449">
        <f>SUM(K39:K40)</f>
        <v>0</v>
      </c>
      <c r="L38" s="356">
        <f>SUM(L39:L40)</f>
        <v>0</v>
      </c>
      <c r="M38" s="356">
        <f t="shared" ref="M38:AJ38" si="14">SUM(M39:M40)</f>
        <v>0</v>
      </c>
      <c r="N38" s="356">
        <f t="shared" si="14"/>
        <v>0</v>
      </c>
      <c r="O38" s="356">
        <f t="shared" si="14"/>
        <v>0</v>
      </c>
      <c r="P38" s="356">
        <f t="shared" si="14"/>
        <v>0</v>
      </c>
      <c r="Q38" s="356">
        <f t="shared" si="14"/>
        <v>0</v>
      </c>
      <c r="R38" s="356">
        <f t="shared" si="14"/>
        <v>0</v>
      </c>
      <c r="S38" s="356">
        <f t="shared" si="14"/>
        <v>0</v>
      </c>
      <c r="T38" s="356">
        <f t="shared" si="14"/>
        <v>0</v>
      </c>
      <c r="U38" s="356">
        <f t="shared" si="14"/>
        <v>0</v>
      </c>
      <c r="V38" s="356">
        <f t="shared" si="14"/>
        <v>0</v>
      </c>
      <c r="W38" s="356">
        <f t="shared" si="14"/>
        <v>0</v>
      </c>
      <c r="X38" s="356">
        <f t="shared" si="14"/>
        <v>0</v>
      </c>
      <c r="Y38" s="356">
        <f t="shared" si="14"/>
        <v>0</v>
      </c>
      <c r="Z38" s="356">
        <f t="shared" si="14"/>
        <v>0</v>
      </c>
      <c r="AA38" s="356">
        <f t="shared" si="14"/>
        <v>0</v>
      </c>
      <c r="AB38" s="356">
        <f t="shared" si="14"/>
        <v>0</v>
      </c>
      <c r="AC38" s="356">
        <f t="shared" si="14"/>
        <v>0</v>
      </c>
      <c r="AD38" s="356">
        <f t="shared" si="14"/>
        <v>0</v>
      </c>
      <c r="AE38" s="356">
        <f t="shared" si="14"/>
        <v>0</v>
      </c>
      <c r="AF38" s="356">
        <f t="shared" si="14"/>
        <v>0</v>
      </c>
      <c r="AG38" s="356">
        <f t="shared" si="14"/>
        <v>0</v>
      </c>
      <c r="AH38" s="356">
        <f t="shared" si="14"/>
        <v>0</v>
      </c>
      <c r="AI38" s="356">
        <f t="shared" si="14"/>
        <v>0</v>
      </c>
      <c r="AJ38" s="372">
        <f t="shared" si="14"/>
        <v>0</v>
      </c>
    </row>
    <row r="39" spans="1:36" x14ac:dyDescent="0.2">
      <c r="A39" s="226"/>
      <c r="B39" s="230" t="s">
        <v>112</v>
      </c>
      <c r="C39" s="839"/>
      <c r="D39" s="231"/>
      <c r="E39" s="231"/>
      <c r="F39" s="232" t="s">
        <v>75</v>
      </c>
      <c r="G39" s="232">
        <v>2</v>
      </c>
      <c r="H39" s="355"/>
      <c r="I39" s="362"/>
      <c r="J39" s="362"/>
      <c r="K39" s="362"/>
      <c r="L39" s="371"/>
      <c r="M39" s="371"/>
      <c r="N39" s="366" t="s">
        <v>112</v>
      </c>
      <c r="O39" s="371" t="s">
        <v>112</v>
      </c>
      <c r="P39" s="371" t="s">
        <v>112</v>
      </c>
      <c r="Q39" s="371" t="s">
        <v>112</v>
      </c>
      <c r="R39" s="371" t="s">
        <v>112</v>
      </c>
      <c r="S39" s="371" t="s">
        <v>112</v>
      </c>
      <c r="T39" s="371" t="s">
        <v>112</v>
      </c>
      <c r="U39" s="371" t="s">
        <v>112</v>
      </c>
      <c r="V39" s="371" t="s">
        <v>112</v>
      </c>
      <c r="W39" s="371" t="s">
        <v>112</v>
      </c>
      <c r="X39" s="371" t="s">
        <v>112</v>
      </c>
      <c r="Y39" s="371" t="s">
        <v>112</v>
      </c>
      <c r="Z39" s="371" t="s">
        <v>112</v>
      </c>
      <c r="AA39" s="371" t="s">
        <v>112</v>
      </c>
      <c r="AB39" s="371" t="s">
        <v>112</v>
      </c>
      <c r="AC39" s="371" t="s">
        <v>112</v>
      </c>
      <c r="AD39" s="371" t="s">
        <v>112</v>
      </c>
      <c r="AE39" s="371" t="s">
        <v>112</v>
      </c>
      <c r="AF39" s="371" t="s">
        <v>112</v>
      </c>
      <c r="AG39" s="371" t="s">
        <v>112</v>
      </c>
      <c r="AH39" s="371" t="s">
        <v>112</v>
      </c>
      <c r="AI39" s="371" t="s">
        <v>112</v>
      </c>
      <c r="AJ39" s="415" t="s">
        <v>112</v>
      </c>
    </row>
    <row r="40" spans="1:36" x14ac:dyDescent="0.2">
      <c r="A40" s="226"/>
      <c r="B40" s="437" t="s">
        <v>112</v>
      </c>
      <c r="C40" s="364" t="s">
        <v>581</v>
      </c>
      <c r="D40" s="365" t="s">
        <v>112</v>
      </c>
      <c r="E40" s="365"/>
      <c r="F40" s="366" t="s">
        <v>112</v>
      </c>
      <c r="G40" s="366"/>
      <c r="H40" s="367" t="s">
        <v>112</v>
      </c>
      <c r="I40" s="368" t="s">
        <v>112</v>
      </c>
      <c r="J40" s="368" t="s">
        <v>112</v>
      </c>
      <c r="K40" s="368" t="s">
        <v>112</v>
      </c>
      <c r="L40" s="366" t="s">
        <v>112</v>
      </c>
      <c r="M40" s="366" t="s">
        <v>112</v>
      </c>
      <c r="N40" s="366" t="s">
        <v>112</v>
      </c>
      <c r="O40" s="366" t="s">
        <v>112</v>
      </c>
      <c r="P40" s="366" t="s">
        <v>112</v>
      </c>
      <c r="Q40" s="366" t="s">
        <v>112</v>
      </c>
      <c r="R40" s="366" t="s">
        <v>112</v>
      </c>
      <c r="S40" s="366" t="s">
        <v>112</v>
      </c>
      <c r="T40" s="366" t="s">
        <v>112</v>
      </c>
      <c r="U40" s="366" t="s">
        <v>112</v>
      </c>
      <c r="V40" s="366" t="s">
        <v>112</v>
      </c>
      <c r="W40" s="366" t="s">
        <v>112</v>
      </c>
      <c r="X40" s="366" t="s">
        <v>112</v>
      </c>
      <c r="Y40" s="366" t="s">
        <v>112</v>
      </c>
      <c r="Z40" s="366" t="s">
        <v>112</v>
      </c>
      <c r="AA40" s="366" t="s">
        <v>112</v>
      </c>
      <c r="AB40" s="366" t="s">
        <v>112</v>
      </c>
      <c r="AC40" s="366" t="s">
        <v>112</v>
      </c>
      <c r="AD40" s="366" t="s">
        <v>112</v>
      </c>
      <c r="AE40" s="366" t="s">
        <v>112</v>
      </c>
      <c r="AF40" s="366" t="s">
        <v>112</v>
      </c>
      <c r="AG40" s="366" t="s">
        <v>112</v>
      </c>
      <c r="AH40" s="366" t="s">
        <v>112</v>
      </c>
      <c r="AI40" s="366" t="s">
        <v>112</v>
      </c>
      <c r="AJ40" s="416" t="s">
        <v>112</v>
      </c>
    </row>
    <row r="41" spans="1:36" x14ac:dyDescent="0.2">
      <c r="A41" s="226"/>
      <c r="B41" s="243">
        <f>B38+0.1</f>
        <v>60.2</v>
      </c>
      <c r="C41" s="369" t="s">
        <v>595</v>
      </c>
      <c r="D41" s="526" t="s">
        <v>112</v>
      </c>
      <c r="E41" s="526"/>
      <c r="F41" s="229" t="s">
        <v>75</v>
      </c>
      <c r="G41" s="229">
        <v>2</v>
      </c>
      <c r="H41" s="355">
        <f t="shared" ref="H41:AJ41" si="15">SUM(H42:H43)</f>
        <v>0</v>
      </c>
      <c r="I41" s="362">
        <f t="shared" si="15"/>
        <v>0</v>
      </c>
      <c r="J41" s="362">
        <f t="shared" si="15"/>
        <v>0</v>
      </c>
      <c r="K41" s="362">
        <f t="shared" si="15"/>
        <v>0</v>
      </c>
      <c r="L41" s="356">
        <f t="shared" si="15"/>
        <v>0</v>
      </c>
      <c r="M41" s="356">
        <f t="shared" si="15"/>
        <v>0</v>
      </c>
      <c r="N41" s="356">
        <f t="shared" si="15"/>
        <v>0</v>
      </c>
      <c r="O41" s="356">
        <f t="shared" si="15"/>
        <v>0</v>
      </c>
      <c r="P41" s="356">
        <f t="shared" si="15"/>
        <v>0</v>
      </c>
      <c r="Q41" s="356">
        <f t="shared" si="15"/>
        <v>0</v>
      </c>
      <c r="R41" s="356">
        <f t="shared" si="15"/>
        <v>0</v>
      </c>
      <c r="S41" s="356">
        <f t="shared" si="15"/>
        <v>0</v>
      </c>
      <c r="T41" s="356">
        <f t="shared" si="15"/>
        <v>0</v>
      </c>
      <c r="U41" s="356">
        <f t="shared" si="15"/>
        <v>0</v>
      </c>
      <c r="V41" s="356">
        <f t="shared" si="15"/>
        <v>0</v>
      </c>
      <c r="W41" s="356">
        <f t="shared" si="15"/>
        <v>0</v>
      </c>
      <c r="X41" s="356">
        <f t="shared" si="15"/>
        <v>0</v>
      </c>
      <c r="Y41" s="356">
        <f t="shared" si="15"/>
        <v>0</v>
      </c>
      <c r="Z41" s="356">
        <f t="shared" si="15"/>
        <v>0</v>
      </c>
      <c r="AA41" s="356">
        <f t="shared" si="15"/>
        <v>0</v>
      </c>
      <c r="AB41" s="356">
        <f t="shared" si="15"/>
        <v>0</v>
      </c>
      <c r="AC41" s="356">
        <f t="shared" si="15"/>
        <v>0</v>
      </c>
      <c r="AD41" s="356">
        <f t="shared" si="15"/>
        <v>0</v>
      </c>
      <c r="AE41" s="356">
        <f t="shared" si="15"/>
        <v>0</v>
      </c>
      <c r="AF41" s="356">
        <f t="shared" si="15"/>
        <v>0</v>
      </c>
      <c r="AG41" s="356">
        <f t="shared" si="15"/>
        <v>0</v>
      </c>
      <c r="AH41" s="356">
        <f t="shared" si="15"/>
        <v>0</v>
      </c>
      <c r="AI41" s="356">
        <f t="shared" si="15"/>
        <v>0</v>
      </c>
      <c r="AJ41" s="372">
        <f t="shared" si="15"/>
        <v>0</v>
      </c>
    </row>
    <row r="42" spans="1:36" x14ac:dyDescent="0.2">
      <c r="A42" s="173"/>
      <c r="B42" s="230" t="s">
        <v>112</v>
      </c>
      <c r="C42" s="231"/>
      <c r="D42" s="231"/>
      <c r="E42" s="231"/>
      <c r="F42" s="232" t="s">
        <v>75</v>
      </c>
      <c r="G42" s="232">
        <v>2</v>
      </c>
      <c r="H42" s="355"/>
      <c r="I42" s="362"/>
      <c r="J42" s="362"/>
      <c r="K42" s="362"/>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415"/>
    </row>
    <row r="43" spans="1:36" x14ac:dyDescent="0.2">
      <c r="A43" s="226"/>
      <c r="B43" s="437" t="s">
        <v>112</v>
      </c>
      <c r="C43" s="364" t="s">
        <v>581</v>
      </c>
      <c r="D43" s="365" t="s">
        <v>112</v>
      </c>
      <c r="E43" s="365"/>
      <c r="F43" s="292" t="s">
        <v>112</v>
      </c>
      <c r="G43" s="366"/>
      <c r="H43" s="367" t="s">
        <v>112</v>
      </c>
      <c r="I43" s="523" t="s">
        <v>112</v>
      </c>
      <c r="J43" s="523" t="s">
        <v>112</v>
      </c>
      <c r="K43" s="368" t="s">
        <v>112</v>
      </c>
      <c r="L43" s="366" t="s">
        <v>112</v>
      </c>
      <c r="M43" s="366" t="s">
        <v>112</v>
      </c>
      <c r="N43" s="366" t="s">
        <v>112</v>
      </c>
      <c r="O43" s="366" t="s">
        <v>112</v>
      </c>
      <c r="P43" s="366" t="s">
        <v>112</v>
      </c>
      <c r="Q43" s="366" t="s">
        <v>112</v>
      </c>
      <c r="R43" s="366" t="s">
        <v>112</v>
      </c>
      <c r="S43" s="366" t="s">
        <v>112</v>
      </c>
      <c r="T43" s="366" t="s">
        <v>112</v>
      </c>
      <c r="U43" s="366" t="s">
        <v>112</v>
      </c>
      <c r="V43" s="366" t="s">
        <v>112</v>
      </c>
      <c r="W43" s="366" t="s">
        <v>112</v>
      </c>
      <c r="X43" s="366" t="s">
        <v>112</v>
      </c>
      <c r="Y43" s="366" t="s">
        <v>112</v>
      </c>
      <c r="Z43" s="366" t="s">
        <v>112</v>
      </c>
      <c r="AA43" s="366" t="s">
        <v>112</v>
      </c>
      <c r="AB43" s="366" t="s">
        <v>112</v>
      </c>
      <c r="AC43" s="366" t="s">
        <v>112</v>
      </c>
      <c r="AD43" s="366" t="s">
        <v>112</v>
      </c>
      <c r="AE43" s="366" t="s">
        <v>112</v>
      </c>
      <c r="AF43" s="366" t="s">
        <v>112</v>
      </c>
      <c r="AG43" s="366" t="s">
        <v>112</v>
      </c>
      <c r="AH43" s="366" t="s">
        <v>112</v>
      </c>
      <c r="AI43" s="366" t="s">
        <v>112</v>
      </c>
      <c r="AJ43" s="416" t="s">
        <v>112</v>
      </c>
    </row>
    <row r="44" spans="1:36" x14ac:dyDescent="0.2">
      <c r="A44" s="217"/>
      <c r="B44" s="246">
        <f>B37+1</f>
        <v>61</v>
      </c>
      <c r="C44" s="527" t="s">
        <v>596</v>
      </c>
      <c r="D44" s="241" t="s">
        <v>112</v>
      </c>
      <c r="E44" s="241"/>
      <c r="F44" s="242"/>
      <c r="G44" s="242">
        <v>2</v>
      </c>
      <c r="H44" s="355">
        <f>SUM(H45+H48+H51+H54+H57+H60+H63+H66+H69+H72)</f>
        <v>0</v>
      </c>
      <c r="I44" s="362">
        <f>SUM(I45+I48+I51+I54+I57+I60+I63+I66+I69+I72)</f>
        <v>0</v>
      </c>
      <c r="J44" s="362">
        <f>SUM(J45+J48+J51+J54+J57+J60+J63+J66+J69+J72)</f>
        <v>0</v>
      </c>
      <c r="K44" s="362">
        <f>SUM(K45+K48+K51+K54+K57+K60+K63+K66+K69+K72)</f>
        <v>0</v>
      </c>
      <c r="L44" s="356">
        <f>SUM(L45+L48+L51+L54+L57+L60+L63+L66+L69+L72)</f>
        <v>0</v>
      </c>
      <c r="M44" s="356">
        <f t="shared" ref="M44:AJ44" si="16">SUM(M45+M48+M51+M54+M57+M60+M63+M66+M69+M72)</f>
        <v>0</v>
      </c>
      <c r="N44" s="356">
        <f t="shared" si="16"/>
        <v>0</v>
      </c>
      <c r="O44" s="356">
        <f t="shared" si="16"/>
        <v>0</v>
      </c>
      <c r="P44" s="356">
        <f t="shared" si="16"/>
        <v>0</v>
      </c>
      <c r="Q44" s="356">
        <f t="shared" si="16"/>
        <v>0</v>
      </c>
      <c r="R44" s="356">
        <f t="shared" si="16"/>
        <v>0</v>
      </c>
      <c r="S44" s="356">
        <f t="shared" si="16"/>
        <v>0</v>
      </c>
      <c r="T44" s="356">
        <f t="shared" si="16"/>
        <v>0</v>
      </c>
      <c r="U44" s="356">
        <f t="shared" si="16"/>
        <v>0</v>
      </c>
      <c r="V44" s="356">
        <f t="shared" si="16"/>
        <v>0</v>
      </c>
      <c r="W44" s="356">
        <f t="shared" si="16"/>
        <v>0</v>
      </c>
      <c r="X44" s="356">
        <f t="shared" si="16"/>
        <v>0</v>
      </c>
      <c r="Y44" s="356">
        <f t="shared" si="16"/>
        <v>0</v>
      </c>
      <c r="Z44" s="356">
        <f t="shared" si="16"/>
        <v>0</v>
      </c>
      <c r="AA44" s="356">
        <f t="shared" si="16"/>
        <v>0</v>
      </c>
      <c r="AB44" s="356">
        <f t="shared" si="16"/>
        <v>0</v>
      </c>
      <c r="AC44" s="356">
        <f t="shared" si="16"/>
        <v>0</v>
      </c>
      <c r="AD44" s="356">
        <f t="shared" si="16"/>
        <v>0</v>
      </c>
      <c r="AE44" s="356">
        <f t="shared" si="16"/>
        <v>0</v>
      </c>
      <c r="AF44" s="356">
        <f t="shared" si="16"/>
        <v>0</v>
      </c>
      <c r="AG44" s="356">
        <f t="shared" si="16"/>
        <v>0</v>
      </c>
      <c r="AH44" s="356">
        <f t="shared" si="16"/>
        <v>0</v>
      </c>
      <c r="AI44" s="356">
        <f t="shared" si="16"/>
        <v>0</v>
      </c>
      <c r="AJ44" s="372">
        <f t="shared" si="16"/>
        <v>0</v>
      </c>
    </row>
    <row r="45" spans="1:36" ht="25.5" x14ac:dyDescent="0.2">
      <c r="A45" s="173"/>
      <c r="B45" s="247">
        <f>B44+0.1</f>
        <v>61.1</v>
      </c>
      <c r="C45" s="528" t="s">
        <v>597</v>
      </c>
      <c r="D45" s="525" t="s">
        <v>112</v>
      </c>
      <c r="E45" s="525"/>
      <c r="F45" s="235" t="s">
        <v>75</v>
      </c>
      <c r="G45" s="235">
        <v>2</v>
      </c>
      <c r="H45" s="355">
        <f t="shared" ref="H45:AJ45" si="17">SUM(H46:H47)</f>
        <v>0</v>
      </c>
      <c r="I45" s="362">
        <f t="shared" si="17"/>
        <v>0</v>
      </c>
      <c r="J45" s="362">
        <f t="shared" si="17"/>
        <v>0</v>
      </c>
      <c r="K45" s="362">
        <f t="shared" si="17"/>
        <v>0</v>
      </c>
      <c r="L45" s="356">
        <f t="shared" si="17"/>
        <v>0</v>
      </c>
      <c r="M45" s="356">
        <f t="shared" si="17"/>
        <v>0</v>
      </c>
      <c r="N45" s="356">
        <f t="shared" si="17"/>
        <v>0</v>
      </c>
      <c r="O45" s="356">
        <f t="shared" si="17"/>
        <v>0</v>
      </c>
      <c r="P45" s="356">
        <f t="shared" si="17"/>
        <v>0</v>
      </c>
      <c r="Q45" s="356">
        <f t="shared" si="17"/>
        <v>0</v>
      </c>
      <c r="R45" s="356">
        <f t="shared" si="17"/>
        <v>0</v>
      </c>
      <c r="S45" s="356">
        <f t="shared" si="17"/>
        <v>0</v>
      </c>
      <c r="T45" s="356">
        <f t="shared" si="17"/>
        <v>0</v>
      </c>
      <c r="U45" s="356">
        <f t="shared" si="17"/>
        <v>0</v>
      </c>
      <c r="V45" s="356">
        <f t="shared" si="17"/>
        <v>0</v>
      </c>
      <c r="W45" s="356">
        <f t="shared" si="17"/>
        <v>0</v>
      </c>
      <c r="X45" s="356">
        <f t="shared" si="17"/>
        <v>0</v>
      </c>
      <c r="Y45" s="356">
        <f t="shared" si="17"/>
        <v>0</v>
      </c>
      <c r="Z45" s="356">
        <f t="shared" si="17"/>
        <v>0</v>
      </c>
      <c r="AA45" s="356">
        <f t="shared" si="17"/>
        <v>0</v>
      </c>
      <c r="AB45" s="356">
        <f t="shared" si="17"/>
        <v>0</v>
      </c>
      <c r="AC45" s="356">
        <f t="shared" si="17"/>
        <v>0</v>
      </c>
      <c r="AD45" s="356">
        <f t="shared" si="17"/>
        <v>0</v>
      </c>
      <c r="AE45" s="356">
        <f t="shared" si="17"/>
        <v>0</v>
      </c>
      <c r="AF45" s="356">
        <f t="shared" si="17"/>
        <v>0</v>
      </c>
      <c r="AG45" s="356">
        <f t="shared" si="17"/>
        <v>0</v>
      </c>
      <c r="AH45" s="356">
        <f t="shared" si="17"/>
        <v>0</v>
      </c>
      <c r="AI45" s="356">
        <f t="shared" si="17"/>
        <v>0</v>
      </c>
      <c r="AJ45" s="372">
        <f t="shared" si="17"/>
        <v>0</v>
      </c>
    </row>
    <row r="46" spans="1:36" x14ac:dyDescent="0.2">
      <c r="A46" s="173"/>
      <c r="B46" s="248" t="s">
        <v>112</v>
      </c>
      <c r="C46" s="231"/>
      <c r="D46" s="231"/>
      <c r="E46" s="231"/>
      <c r="F46" s="233" t="s">
        <v>75</v>
      </c>
      <c r="G46" s="233">
        <v>2</v>
      </c>
      <c r="H46" s="355"/>
      <c r="I46" s="362"/>
      <c r="J46" s="362"/>
      <c r="K46" s="362"/>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415"/>
    </row>
    <row r="47" spans="1:36" x14ac:dyDescent="0.2">
      <c r="A47" s="173"/>
      <c r="B47" s="437" t="s">
        <v>112</v>
      </c>
      <c r="C47" s="364" t="s">
        <v>581</v>
      </c>
      <c r="D47" s="365" t="s">
        <v>112</v>
      </c>
      <c r="E47" s="365"/>
      <c r="F47" s="292" t="s">
        <v>112</v>
      </c>
      <c r="G47" s="366"/>
      <c r="H47" s="367" t="s">
        <v>112</v>
      </c>
      <c r="I47" s="523" t="s">
        <v>112</v>
      </c>
      <c r="J47" s="523" t="s">
        <v>112</v>
      </c>
      <c r="K47" s="368" t="s">
        <v>112</v>
      </c>
      <c r="L47" s="366" t="s">
        <v>112</v>
      </c>
      <c r="M47" s="366" t="s">
        <v>112</v>
      </c>
      <c r="N47" s="366" t="s">
        <v>112</v>
      </c>
      <c r="O47" s="366" t="s">
        <v>112</v>
      </c>
      <c r="P47" s="366" t="s">
        <v>112</v>
      </c>
      <c r="Q47" s="366" t="s">
        <v>112</v>
      </c>
      <c r="R47" s="366" t="s">
        <v>112</v>
      </c>
      <c r="S47" s="366" t="s">
        <v>112</v>
      </c>
      <c r="T47" s="366" t="s">
        <v>112</v>
      </c>
      <c r="U47" s="366" t="s">
        <v>112</v>
      </c>
      <c r="V47" s="366" t="s">
        <v>112</v>
      </c>
      <c r="W47" s="366" t="s">
        <v>112</v>
      </c>
      <c r="X47" s="366" t="s">
        <v>112</v>
      </c>
      <c r="Y47" s="366" t="s">
        <v>112</v>
      </c>
      <c r="Z47" s="366" t="s">
        <v>112</v>
      </c>
      <c r="AA47" s="366" t="s">
        <v>112</v>
      </c>
      <c r="AB47" s="366" t="s">
        <v>112</v>
      </c>
      <c r="AC47" s="366" t="s">
        <v>112</v>
      </c>
      <c r="AD47" s="366" t="s">
        <v>112</v>
      </c>
      <c r="AE47" s="366" t="s">
        <v>112</v>
      </c>
      <c r="AF47" s="366" t="s">
        <v>112</v>
      </c>
      <c r="AG47" s="366" t="s">
        <v>112</v>
      </c>
      <c r="AH47" s="366" t="s">
        <v>112</v>
      </c>
      <c r="AI47" s="366" t="s">
        <v>112</v>
      </c>
      <c r="AJ47" s="416" t="s">
        <v>112</v>
      </c>
    </row>
    <row r="48" spans="1:36" ht="25.5" x14ac:dyDescent="0.2">
      <c r="A48" s="173"/>
      <c r="B48" s="247">
        <f>B45+0.1</f>
        <v>61.2</v>
      </c>
      <c r="C48" s="528" t="s">
        <v>598</v>
      </c>
      <c r="D48" s="525" t="s">
        <v>112</v>
      </c>
      <c r="E48" s="525"/>
      <c r="F48" s="235" t="s">
        <v>75</v>
      </c>
      <c r="G48" s="235">
        <v>2</v>
      </c>
      <c r="H48" s="355">
        <f>SUM(H49:H50)</f>
        <v>0</v>
      </c>
      <c r="I48" s="362">
        <f>SUM(I49:I50)</f>
        <v>0</v>
      </c>
      <c r="J48" s="362">
        <f>SUM(J49:J50)</f>
        <v>0</v>
      </c>
      <c r="K48" s="362">
        <f>SUM(K49:K50)</f>
        <v>0</v>
      </c>
      <c r="L48" s="356">
        <f>SUM(L49:L50)</f>
        <v>0</v>
      </c>
      <c r="M48" s="356">
        <f t="shared" ref="M48:AJ48" si="18">SUM(M49:M50)</f>
        <v>0</v>
      </c>
      <c r="N48" s="356">
        <f t="shared" si="18"/>
        <v>0</v>
      </c>
      <c r="O48" s="356">
        <f t="shared" si="18"/>
        <v>0</v>
      </c>
      <c r="P48" s="356">
        <f t="shared" si="18"/>
        <v>0</v>
      </c>
      <c r="Q48" s="356">
        <f t="shared" si="18"/>
        <v>0</v>
      </c>
      <c r="R48" s="356">
        <f t="shared" si="18"/>
        <v>0</v>
      </c>
      <c r="S48" s="356">
        <f t="shared" si="18"/>
        <v>0</v>
      </c>
      <c r="T48" s="356">
        <f t="shared" si="18"/>
        <v>0</v>
      </c>
      <c r="U48" s="356">
        <f t="shared" si="18"/>
        <v>0</v>
      </c>
      <c r="V48" s="356">
        <f t="shared" si="18"/>
        <v>0</v>
      </c>
      <c r="W48" s="356">
        <f t="shared" si="18"/>
        <v>0</v>
      </c>
      <c r="X48" s="356">
        <f t="shared" si="18"/>
        <v>0</v>
      </c>
      <c r="Y48" s="356">
        <f t="shared" si="18"/>
        <v>0</v>
      </c>
      <c r="Z48" s="356">
        <f t="shared" si="18"/>
        <v>0</v>
      </c>
      <c r="AA48" s="356">
        <f t="shared" si="18"/>
        <v>0</v>
      </c>
      <c r="AB48" s="356">
        <f t="shared" si="18"/>
        <v>0</v>
      </c>
      <c r="AC48" s="356">
        <f t="shared" si="18"/>
        <v>0</v>
      </c>
      <c r="AD48" s="356">
        <f t="shared" si="18"/>
        <v>0</v>
      </c>
      <c r="AE48" s="356">
        <f t="shared" si="18"/>
        <v>0</v>
      </c>
      <c r="AF48" s="356">
        <f t="shared" si="18"/>
        <v>0</v>
      </c>
      <c r="AG48" s="356">
        <f t="shared" si="18"/>
        <v>0</v>
      </c>
      <c r="AH48" s="356">
        <f t="shared" si="18"/>
        <v>0</v>
      </c>
      <c r="AI48" s="356">
        <f t="shared" si="18"/>
        <v>0</v>
      </c>
      <c r="AJ48" s="372">
        <f t="shared" si="18"/>
        <v>0</v>
      </c>
    </row>
    <row r="49" spans="1:36" x14ac:dyDescent="0.2">
      <c r="A49" s="173"/>
      <c r="B49" s="248" t="s">
        <v>112</v>
      </c>
      <c r="C49" s="231"/>
      <c r="D49" s="231"/>
      <c r="E49" s="231"/>
      <c r="F49" s="233" t="s">
        <v>75</v>
      </c>
      <c r="G49" s="233">
        <v>2</v>
      </c>
      <c r="H49" s="355"/>
      <c r="I49" s="362"/>
      <c r="J49" s="362"/>
      <c r="K49" s="362"/>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415"/>
    </row>
    <row r="50" spans="1:36" x14ac:dyDescent="0.2">
      <c r="A50" s="173"/>
      <c r="B50" s="437" t="s">
        <v>112</v>
      </c>
      <c r="C50" s="364" t="s">
        <v>581</v>
      </c>
      <c r="D50" s="365" t="s">
        <v>112</v>
      </c>
      <c r="E50" s="365"/>
      <c r="F50" s="292" t="s">
        <v>112</v>
      </c>
      <c r="G50" s="366"/>
      <c r="H50" s="367" t="s">
        <v>112</v>
      </c>
      <c r="I50" s="523" t="s">
        <v>112</v>
      </c>
      <c r="J50" s="523" t="s">
        <v>112</v>
      </c>
      <c r="K50" s="368" t="s">
        <v>112</v>
      </c>
      <c r="L50" s="366" t="s">
        <v>112</v>
      </c>
      <c r="M50" s="366" t="s">
        <v>112</v>
      </c>
      <c r="N50" s="366" t="s">
        <v>112</v>
      </c>
      <c r="O50" s="366" t="s">
        <v>112</v>
      </c>
      <c r="P50" s="366" t="s">
        <v>112</v>
      </c>
      <c r="Q50" s="366" t="s">
        <v>112</v>
      </c>
      <c r="R50" s="366" t="s">
        <v>112</v>
      </c>
      <c r="S50" s="366" t="s">
        <v>112</v>
      </c>
      <c r="T50" s="366" t="s">
        <v>112</v>
      </c>
      <c r="U50" s="366" t="s">
        <v>112</v>
      </c>
      <c r="V50" s="366" t="s">
        <v>112</v>
      </c>
      <c r="W50" s="366" t="s">
        <v>112</v>
      </c>
      <c r="X50" s="366" t="s">
        <v>112</v>
      </c>
      <c r="Y50" s="366" t="s">
        <v>112</v>
      </c>
      <c r="Z50" s="366" t="s">
        <v>112</v>
      </c>
      <c r="AA50" s="366" t="s">
        <v>112</v>
      </c>
      <c r="AB50" s="366" t="s">
        <v>112</v>
      </c>
      <c r="AC50" s="366" t="s">
        <v>112</v>
      </c>
      <c r="AD50" s="366" t="s">
        <v>112</v>
      </c>
      <c r="AE50" s="366" t="s">
        <v>112</v>
      </c>
      <c r="AF50" s="366" t="s">
        <v>112</v>
      </c>
      <c r="AG50" s="366" t="s">
        <v>112</v>
      </c>
      <c r="AH50" s="366" t="s">
        <v>112</v>
      </c>
      <c r="AI50" s="366" t="s">
        <v>112</v>
      </c>
      <c r="AJ50" s="416" t="s">
        <v>112</v>
      </c>
    </row>
    <row r="51" spans="1:36" ht="25.5" x14ac:dyDescent="0.2">
      <c r="A51" s="173"/>
      <c r="B51" s="247">
        <f>B48+0.1</f>
        <v>61.300000000000004</v>
      </c>
      <c r="C51" s="528" t="s">
        <v>599</v>
      </c>
      <c r="D51" s="525" t="s">
        <v>112</v>
      </c>
      <c r="E51" s="525"/>
      <c r="F51" s="235" t="s">
        <v>75</v>
      </c>
      <c r="G51" s="235">
        <v>2</v>
      </c>
      <c r="H51" s="355">
        <f>SUM(H52:H53)</f>
        <v>0</v>
      </c>
      <c r="I51" s="362">
        <f>SUM(I52:I53)</f>
        <v>0</v>
      </c>
      <c r="J51" s="362">
        <f>SUM(J52:J53)</f>
        <v>0</v>
      </c>
      <c r="K51" s="362">
        <f>SUM(K52:K53)</f>
        <v>0</v>
      </c>
      <c r="L51" s="356">
        <f>SUM(L52:L53)</f>
        <v>0</v>
      </c>
      <c r="M51" s="356">
        <f t="shared" ref="M51:AJ51" si="19">SUM(M52:M53)</f>
        <v>0</v>
      </c>
      <c r="N51" s="356">
        <f t="shared" si="19"/>
        <v>0</v>
      </c>
      <c r="O51" s="356">
        <f t="shared" si="19"/>
        <v>0</v>
      </c>
      <c r="P51" s="356">
        <f t="shared" si="19"/>
        <v>0</v>
      </c>
      <c r="Q51" s="356">
        <f t="shared" si="19"/>
        <v>0</v>
      </c>
      <c r="R51" s="356">
        <f t="shared" si="19"/>
        <v>0</v>
      </c>
      <c r="S51" s="356">
        <f t="shared" si="19"/>
        <v>0</v>
      </c>
      <c r="T51" s="356">
        <f t="shared" si="19"/>
        <v>0</v>
      </c>
      <c r="U51" s="356">
        <f t="shared" si="19"/>
        <v>0</v>
      </c>
      <c r="V51" s="356">
        <f t="shared" si="19"/>
        <v>0</v>
      </c>
      <c r="W51" s="356">
        <f t="shared" si="19"/>
        <v>0</v>
      </c>
      <c r="X51" s="356">
        <f t="shared" si="19"/>
        <v>0</v>
      </c>
      <c r="Y51" s="356">
        <f t="shared" si="19"/>
        <v>0</v>
      </c>
      <c r="Z51" s="356">
        <f t="shared" si="19"/>
        <v>0</v>
      </c>
      <c r="AA51" s="356">
        <f t="shared" si="19"/>
        <v>0</v>
      </c>
      <c r="AB51" s="356">
        <f t="shared" si="19"/>
        <v>0</v>
      </c>
      <c r="AC51" s="356">
        <f t="shared" si="19"/>
        <v>0</v>
      </c>
      <c r="AD51" s="356">
        <f t="shared" si="19"/>
        <v>0</v>
      </c>
      <c r="AE51" s="356">
        <f t="shared" si="19"/>
        <v>0</v>
      </c>
      <c r="AF51" s="356">
        <f t="shared" si="19"/>
        <v>0</v>
      </c>
      <c r="AG51" s="356">
        <f t="shared" si="19"/>
        <v>0</v>
      </c>
      <c r="AH51" s="356">
        <f t="shared" si="19"/>
        <v>0</v>
      </c>
      <c r="AI51" s="356">
        <f t="shared" si="19"/>
        <v>0</v>
      </c>
      <c r="AJ51" s="372">
        <f t="shared" si="19"/>
        <v>0</v>
      </c>
    </row>
    <row r="52" spans="1:36" x14ac:dyDescent="0.2">
      <c r="A52" s="173"/>
      <c r="B52" s="249"/>
      <c r="C52" s="231"/>
      <c r="D52" s="231"/>
      <c r="E52" s="231"/>
      <c r="F52" s="233" t="s">
        <v>75</v>
      </c>
      <c r="G52" s="233">
        <v>2</v>
      </c>
      <c r="H52" s="355"/>
      <c r="I52" s="362"/>
      <c r="J52" s="362"/>
      <c r="K52" s="362"/>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415"/>
    </row>
    <row r="53" spans="1:36" x14ac:dyDescent="0.2">
      <c r="A53" s="173"/>
      <c r="B53" s="437" t="s">
        <v>112</v>
      </c>
      <c r="C53" s="364" t="s">
        <v>581</v>
      </c>
      <c r="D53" s="365" t="s">
        <v>112</v>
      </c>
      <c r="E53" s="365"/>
      <c r="F53" s="292" t="s">
        <v>112</v>
      </c>
      <c r="G53" s="366"/>
      <c r="H53" s="367" t="s">
        <v>112</v>
      </c>
      <c r="I53" s="523" t="s">
        <v>112</v>
      </c>
      <c r="J53" s="523" t="s">
        <v>112</v>
      </c>
      <c r="K53" s="368" t="s">
        <v>112</v>
      </c>
      <c r="L53" s="366" t="s">
        <v>112</v>
      </c>
      <c r="M53" s="366" t="s">
        <v>112</v>
      </c>
      <c r="N53" s="366" t="s">
        <v>112</v>
      </c>
      <c r="O53" s="366" t="s">
        <v>112</v>
      </c>
      <c r="P53" s="366" t="s">
        <v>112</v>
      </c>
      <c r="Q53" s="366" t="s">
        <v>112</v>
      </c>
      <c r="R53" s="366" t="s">
        <v>112</v>
      </c>
      <c r="S53" s="366" t="s">
        <v>112</v>
      </c>
      <c r="T53" s="366" t="s">
        <v>112</v>
      </c>
      <c r="U53" s="366" t="s">
        <v>112</v>
      </c>
      <c r="V53" s="366" t="s">
        <v>112</v>
      </c>
      <c r="W53" s="366" t="s">
        <v>112</v>
      </c>
      <c r="X53" s="366" t="s">
        <v>112</v>
      </c>
      <c r="Y53" s="366" t="s">
        <v>112</v>
      </c>
      <c r="Z53" s="366" t="s">
        <v>112</v>
      </c>
      <c r="AA53" s="366" t="s">
        <v>112</v>
      </c>
      <c r="AB53" s="366" t="s">
        <v>112</v>
      </c>
      <c r="AC53" s="366" t="s">
        <v>112</v>
      </c>
      <c r="AD53" s="366" t="s">
        <v>112</v>
      </c>
      <c r="AE53" s="366" t="s">
        <v>112</v>
      </c>
      <c r="AF53" s="366" t="s">
        <v>112</v>
      </c>
      <c r="AG53" s="366" t="s">
        <v>112</v>
      </c>
      <c r="AH53" s="366" t="s">
        <v>112</v>
      </c>
      <c r="AI53" s="366" t="s">
        <v>112</v>
      </c>
      <c r="AJ53" s="416" t="s">
        <v>112</v>
      </c>
    </row>
    <row r="54" spans="1:36" ht="25.5" x14ac:dyDescent="0.2">
      <c r="A54" s="173"/>
      <c r="B54" s="247">
        <f>B51+0.1</f>
        <v>61.400000000000006</v>
      </c>
      <c r="C54" s="528" t="s">
        <v>600</v>
      </c>
      <c r="D54" s="525" t="s">
        <v>112</v>
      </c>
      <c r="E54" s="525"/>
      <c r="F54" s="235" t="s">
        <v>75</v>
      </c>
      <c r="G54" s="235">
        <v>2</v>
      </c>
      <c r="H54" s="355">
        <f t="shared" ref="H54:AJ54" si="20">SUM(H55:H56)</f>
        <v>0</v>
      </c>
      <c r="I54" s="362">
        <f t="shared" si="20"/>
        <v>0</v>
      </c>
      <c r="J54" s="362">
        <f t="shared" si="20"/>
        <v>0</v>
      </c>
      <c r="K54" s="362">
        <f t="shared" si="20"/>
        <v>0</v>
      </c>
      <c r="L54" s="356">
        <f t="shared" si="20"/>
        <v>0</v>
      </c>
      <c r="M54" s="356">
        <f t="shared" si="20"/>
        <v>0</v>
      </c>
      <c r="N54" s="356">
        <f t="shared" si="20"/>
        <v>0</v>
      </c>
      <c r="O54" s="356">
        <f t="shared" si="20"/>
        <v>0</v>
      </c>
      <c r="P54" s="356">
        <f t="shared" si="20"/>
        <v>0</v>
      </c>
      <c r="Q54" s="356">
        <f t="shared" si="20"/>
        <v>0</v>
      </c>
      <c r="R54" s="356">
        <f t="shared" si="20"/>
        <v>0</v>
      </c>
      <c r="S54" s="356">
        <f t="shared" si="20"/>
        <v>0</v>
      </c>
      <c r="T54" s="356">
        <f t="shared" si="20"/>
        <v>0</v>
      </c>
      <c r="U54" s="356">
        <f t="shared" si="20"/>
        <v>0</v>
      </c>
      <c r="V54" s="356">
        <f t="shared" si="20"/>
        <v>0</v>
      </c>
      <c r="W54" s="356">
        <f t="shared" si="20"/>
        <v>0</v>
      </c>
      <c r="X54" s="356">
        <f t="shared" si="20"/>
        <v>0</v>
      </c>
      <c r="Y54" s="356">
        <f t="shared" si="20"/>
        <v>0</v>
      </c>
      <c r="Z54" s="356">
        <f t="shared" si="20"/>
        <v>0</v>
      </c>
      <c r="AA54" s="356">
        <f t="shared" si="20"/>
        <v>0</v>
      </c>
      <c r="AB54" s="356">
        <f t="shared" si="20"/>
        <v>0</v>
      </c>
      <c r="AC54" s="356">
        <f t="shared" si="20"/>
        <v>0</v>
      </c>
      <c r="AD54" s="356">
        <f t="shared" si="20"/>
        <v>0</v>
      </c>
      <c r="AE54" s="356">
        <f t="shared" si="20"/>
        <v>0</v>
      </c>
      <c r="AF54" s="356">
        <f t="shared" si="20"/>
        <v>0</v>
      </c>
      <c r="AG54" s="356">
        <f t="shared" si="20"/>
        <v>0</v>
      </c>
      <c r="AH54" s="356">
        <f t="shared" si="20"/>
        <v>0</v>
      </c>
      <c r="AI54" s="356">
        <f t="shared" si="20"/>
        <v>0</v>
      </c>
      <c r="AJ54" s="372">
        <f t="shared" si="20"/>
        <v>0</v>
      </c>
    </row>
    <row r="55" spans="1:36" x14ac:dyDescent="0.2">
      <c r="A55" s="173"/>
      <c r="B55" s="248" t="s">
        <v>112</v>
      </c>
      <c r="C55" s="231"/>
      <c r="D55" s="231"/>
      <c r="E55" s="231"/>
      <c r="F55" s="233" t="s">
        <v>75</v>
      </c>
      <c r="G55" s="233">
        <v>2</v>
      </c>
      <c r="H55" s="355"/>
      <c r="I55" s="362"/>
      <c r="J55" s="362"/>
      <c r="K55" s="362"/>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415"/>
    </row>
    <row r="56" spans="1:36" x14ac:dyDescent="0.2">
      <c r="A56" s="173"/>
      <c r="B56" s="437" t="s">
        <v>112</v>
      </c>
      <c r="C56" s="364" t="s">
        <v>581</v>
      </c>
      <c r="D56" s="365" t="s">
        <v>112</v>
      </c>
      <c r="E56" s="365"/>
      <c r="F56" s="292" t="s">
        <v>112</v>
      </c>
      <c r="G56" s="366"/>
      <c r="H56" s="367" t="s">
        <v>112</v>
      </c>
      <c r="I56" s="523" t="s">
        <v>112</v>
      </c>
      <c r="J56" s="523" t="s">
        <v>112</v>
      </c>
      <c r="K56" s="368" t="s">
        <v>112</v>
      </c>
      <c r="L56" s="366" t="s">
        <v>112</v>
      </c>
      <c r="M56" s="366" t="s">
        <v>112</v>
      </c>
      <c r="N56" s="366" t="s">
        <v>112</v>
      </c>
      <c r="O56" s="366" t="s">
        <v>112</v>
      </c>
      <c r="P56" s="366" t="s">
        <v>112</v>
      </c>
      <c r="Q56" s="366" t="s">
        <v>112</v>
      </c>
      <c r="R56" s="366" t="s">
        <v>112</v>
      </c>
      <c r="S56" s="366" t="s">
        <v>112</v>
      </c>
      <c r="T56" s="366" t="s">
        <v>112</v>
      </c>
      <c r="U56" s="366" t="s">
        <v>112</v>
      </c>
      <c r="V56" s="366" t="s">
        <v>112</v>
      </c>
      <c r="W56" s="366" t="s">
        <v>112</v>
      </c>
      <c r="X56" s="366" t="s">
        <v>112</v>
      </c>
      <c r="Y56" s="366" t="s">
        <v>112</v>
      </c>
      <c r="Z56" s="366" t="s">
        <v>112</v>
      </c>
      <c r="AA56" s="366" t="s">
        <v>112</v>
      </c>
      <c r="AB56" s="366" t="s">
        <v>112</v>
      </c>
      <c r="AC56" s="366" t="s">
        <v>112</v>
      </c>
      <c r="AD56" s="366" t="s">
        <v>112</v>
      </c>
      <c r="AE56" s="366" t="s">
        <v>112</v>
      </c>
      <c r="AF56" s="366" t="s">
        <v>112</v>
      </c>
      <c r="AG56" s="366" t="s">
        <v>112</v>
      </c>
      <c r="AH56" s="366" t="s">
        <v>112</v>
      </c>
      <c r="AI56" s="366" t="s">
        <v>112</v>
      </c>
      <c r="AJ56" s="416" t="s">
        <v>112</v>
      </c>
    </row>
    <row r="57" spans="1:36" x14ac:dyDescent="0.2">
      <c r="A57" s="173"/>
      <c r="B57" s="247">
        <f>B54+0.1</f>
        <v>61.500000000000007</v>
      </c>
      <c r="C57" s="528" t="s">
        <v>601</v>
      </c>
      <c r="D57" s="525" t="s">
        <v>112</v>
      </c>
      <c r="E57" s="525"/>
      <c r="F57" s="235" t="s">
        <v>75</v>
      </c>
      <c r="G57" s="235">
        <v>2</v>
      </c>
      <c r="H57" s="355">
        <f t="shared" ref="H57:AJ57" si="21">SUM(H58:H59)</f>
        <v>0</v>
      </c>
      <c r="I57" s="362">
        <f t="shared" si="21"/>
        <v>0</v>
      </c>
      <c r="J57" s="362">
        <f t="shared" si="21"/>
        <v>0</v>
      </c>
      <c r="K57" s="362">
        <f t="shared" si="21"/>
        <v>0</v>
      </c>
      <c r="L57" s="356">
        <f t="shared" si="21"/>
        <v>0</v>
      </c>
      <c r="M57" s="356">
        <f t="shared" si="21"/>
        <v>0</v>
      </c>
      <c r="N57" s="356">
        <f t="shared" si="21"/>
        <v>0</v>
      </c>
      <c r="O57" s="356">
        <f t="shared" si="21"/>
        <v>0</v>
      </c>
      <c r="P57" s="356">
        <f t="shared" si="21"/>
        <v>0</v>
      </c>
      <c r="Q57" s="356">
        <f t="shared" si="21"/>
        <v>0</v>
      </c>
      <c r="R57" s="356">
        <f t="shared" si="21"/>
        <v>0</v>
      </c>
      <c r="S57" s="356">
        <f t="shared" si="21"/>
        <v>0</v>
      </c>
      <c r="T57" s="356">
        <f t="shared" si="21"/>
        <v>0</v>
      </c>
      <c r="U57" s="356">
        <f t="shared" si="21"/>
        <v>0</v>
      </c>
      <c r="V57" s="356">
        <f t="shared" si="21"/>
        <v>0</v>
      </c>
      <c r="W57" s="356">
        <f t="shared" si="21"/>
        <v>0</v>
      </c>
      <c r="X57" s="356">
        <f t="shared" si="21"/>
        <v>0</v>
      </c>
      <c r="Y57" s="356">
        <f t="shared" si="21"/>
        <v>0</v>
      </c>
      <c r="Z57" s="356">
        <f t="shared" si="21"/>
        <v>0</v>
      </c>
      <c r="AA57" s="356">
        <f t="shared" si="21"/>
        <v>0</v>
      </c>
      <c r="AB57" s="356">
        <f t="shared" si="21"/>
        <v>0</v>
      </c>
      <c r="AC57" s="356">
        <f t="shared" si="21"/>
        <v>0</v>
      </c>
      <c r="AD57" s="356">
        <f t="shared" si="21"/>
        <v>0</v>
      </c>
      <c r="AE57" s="356">
        <f t="shared" si="21"/>
        <v>0</v>
      </c>
      <c r="AF57" s="356">
        <f t="shared" si="21"/>
        <v>0</v>
      </c>
      <c r="AG57" s="356">
        <f t="shared" si="21"/>
        <v>0</v>
      </c>
      <c r="AH57" s="356">
        <f t="shared" si="21"/>
        <v>0</v>
      </c>
      <c r="AI57" s="356">
        <f t="shared" si="21"/>
        <v>0</v>
      </c>
      <c r="AJ57" s="372">
        <f t="shared" si="21"/>
        <v>0</v>
      </c>
    </row>
    <row r="58" spans="1:36" x14ac:dyDescent="0.2">
      <c r="A58" s="173"/>
      <c r="B58" s="248" t="s">
        <v>112</v>
      </c>
      <c r="C58" s="231"/>
      <c r="D58" s="231"/>
      <c r="E58" s="231"/>
      <c r="F58" s="232" t="s">
        <v>75</v>
      </c>
      <c r="G58" s="232">
        <v>2</v>
      </c>
      <c r="H58" s="355"/>
      <c r="I58" s="362"/>
      <c r="J58" s="362"/>
      <c r="K58" s="362"/>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415"/>
    </row>
    <row r="59" spans="1:36" x14ac:dyDescent="0.2">
      <c r="A59" s="173"/>
      <c r="B59" s="437" t="s">
        <v>112</v>
      </c>
      <c r="C59" s="364" t="s">
        <v>581</v>
      </c>
      <c r="D59" s="365" t="s">
        <v>112</v>
      </c>
      <c r="E59" s="365"/>
      <c r="F59" s="366" t="s">
        <v>112</v>
      </c>
      <c r="G59" s="366"/>
      <c r="H59" s="367" t="s">
        <v>112</v>
      </c>
      <c r="I59" s="368" t="s">
        <v>112</v>
      </c>
      <c r="J59" s="368" t="s">
        <v>112</v>
      </c>
      <c r="K59" s="368" t="s">
        <v>112</v>
      </c>
      <c r="L59" s="366" t="s">
        <v>112</v>
      </c>
      <c r="M59" s="366" t="s">
        <v>112</v>
      </c>
      <c r="N59" s="366" t="s">
        <v>112</v>
      </c>
      <c r="O59" s="366" t="s">
        <v>112</v>
      </c>
      <c r="P59" s="366" t="s">
        <v>112</v>
      </c>
      <c r="Q59" s="366" t="s">
        <v>112</v>
      </c>
      <c r="R59" s="366" t="s">
        <v>112</v>
      </c>
      <c r="S59" s="366" t="s">
        <v>112</v>
      </c>
      <c r="T59" s="366" t="s">
        <v>112</v>
      </c>
      <c r="U59" s="366" t="s">
        <v>112</v>
      </c>
      <c r="V59" s="366" t="s">
        <v>112</v>
      </c>
      <c r="W59" s="366" t="s">
        <v>112</v>
      </c>
      <c r="X59" s="366" t="s">
        <v>112</v>
      </c>
      <c r="Y59" s="366" t="s">
        <v>112</v>
      </c>
      <c r="Z59" s="366" t="s">
        <v>112</v>
      </c>
      <c r="AA59" s="366" t="s">
        <v>112</v>
      </c>
      <c r="AB59" s="366" t="s">
        <v>112</v>
      </c>
      <c r="AC59" s="366" t="s">
        <v>112</v>
      </c>
      <c r="AD59" s="366" t="s">
        <v>112</v>
      </c>
      <c r="AE59" s="366" t="s">
        <v>112</v>
      </c>
      <c r="AF59" s="366" t="s">
        <v>112</v>
      </c>
      <c r="AG59" s="366" t="s">
        <v>112</v>
      </c>
      <c r="AH59" s="366" t="s">
        <v>112</v>
      </c>
      <c r="AI59" s="366" t="s">
        <v>112</v>
      </c>
      <c r="AJ59" s="416" t="s">
        <v>112</v>
      </c>
    </row>
    <row r="60" spans="1:36" ht="25.5" x14ac:dyDescent="0.2">
      <c r="A60" s="234"/>
      <c r="B60" s="247">
        <f>B57+0.1</f>
        <v>61.600000000000009</v>
      </c>
      <c r="C60" s="529" t="s">
        <v>602</v>
      </c>
      <c r="D60" s="530"/>
      <c r="E60" s="734"/>
      <c r="F60" s="531" t="s">
        <v>603</v>
      </c>
      <c r="G60" s="531">
        <v>2</v>
      </c>
      <c r="H60" s="355">
        <f t="shared" ref="H60:AJ60" si="22">SUM(H61:H62)</f>
        <v>0</v>
      </c>
      <c r="I60" s="362">
        <f t="shared" si="22"/>
        <v>0</v>
      </c>
      <c r="J60" s="362">
        <f t="shared" si="22"/>
        <v>0</v>
      </c>
      <c r="K60" s="362">
        <f t="shared" si="22"/>
        <v>0</v>
      </c>
      <c r="L60" s="356">
        <f t="shared" si="22"/>
        <v>0</v>
      </c>
      <c r="M60" s="356">
        <f t="shared" si="22"/>
        <v>0</v>
      </c>
      <c r="N60" s="356">
        <f t="shared" si="22"/>
        <v>0</v>
      </c>
      <c r="O60" s="356">
        <f t="shared" si="22"/>
        <v>0</v>
      </c>
      <c r="P60" s="356">
        <f t="shared" si="22"/>
        <v>0</v>
      </c>
      <c r="Q60" s="356">
        <f t="shared" si="22"/>
        <v>0</v>
      </c>
      <c r="R60" s="356">
        <f t="shared" si="22"/>
        <v>0</v>
      </c>
      <c r="S60" s="356">
        <f t="shared" si="22"/>
        <v>0</v>
      </c>
      <c r="T60" s="356">
        <f t="shared" si="22"/>
        <v>0</v>
      </c>
      <c r="U60" s="356">
        <f t="shared" si="22"/>
        <v>0</v>
      </c>
      <c r="V60" s="356">
        <f t="shared" si="22"/>
        <v>0</v>
      </c>
      <c r="W60" s="356">
        <f t="shared" si="22"/>
        <v>0</v>
      </c>
      <c r="X60" s="356">
        <f t="shared" si="22"/>
        <v>0</v>
      </c>
      <c r="Y60" s="356">
        <f t="shared" si="22"/>
        <v>0</v>
      </c>
      <c r="Z60" s="356">
        <f t="shared" si="22"/>
        <v>0</v>
      </c>
      <c r="AA60" s="356">
        <f t="shared" si="22"/>
        <v>0</v>
      </c>
      <c r="AB60" s="356">
        <f t="shared" si="22"/>
        <v>0</v>
      </c>
      <c r="AC60" s="356">
        <f t="shared" si="22"/>
        <v>0</v>
      </c>
      <c r="AD60" s="356">
        <f t="shared" si="22"/>
        <v>0</v>
      </c>
      <c r="AE60" s="356">
        <f t="shared" si="22"/>
        <v>0</v>
      </c>
      <c r="AF60" s="356">
        <f t="shared" si="22"/>
        <v>0</v>
      </c>
      <c r="AG60" s="356">
        <f t="shared" si="22"/>
        <v>0</v>
      </c>
      <c r="AH60" s="356">
        <f t="shared" si="22"/>
        <v>0</v>
      </c>
      <c r="AI60" s="356">
        <f t="shared" si="22"/>
        <v>0</v>
      </c>
      <c r="AJ60" s="372">
        <f t="shared" si="22"/>
        <v>0</v>
      </c>
    </row>
    <row r="61" spans="1:36" x14ac:dyDescent="0.2">
      <c r="A61" s="234"/>
      <c r="B61" s="248" t="s">
        <v>112</v>
      </c>
      <c r="C61" s="231"/>
      <c r="D61" s="231"/>
      <c r="E61" s="231"/>
      <c r="F61" s="232" t="s">
        <v>75</v>
      </c>
      <c r="G61" s="232">
        <v>2</v>
      </c>
      <c r="H61" s="355"/>
      <c r="I61" s="362"/>
      <c r="J61" s="362"/>
      <c r="K61" s="362"/>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415"/>
    </row>
    <row r="62" spans="1:36" x14ac:dyDescent="0.2">
      <c r="A62" s="234"/>
      <c r="B62" s="437" t="s">
        <v>112</v>
      </c>
      <c r="C62" s="364" t="s">
        <v>581</v>
      </c>
      <c r="D62" s="365" t="s">
        <v>112</v>
      </c>
      <c r="E62" s="365"/>
      <c r="F62" s="366" t="s">
        <v>112</v>
      </c>
      <c r="G62" s="366"/>
      <c r="H62" s="367" t="s">
        <v>112</v>
      </c>
      <c r="I62" s="368" t="s">
        <v>112</v>
      </c>
      <c r="J62" s="368" t="s">
        <v>112</v>
      </c>
      <c r="K62" s="368" t="s">
        <v>112</v>
      </c>
      <c r="L62" s="366" t="s">
        <v>112</v>
      </c>
      <c r="M62" s="366" t="s">
        <v>112</v>
      </c>
      <c r="N62" s="366" t="s">
        <v>112</v>
      </c>
      <c r="O62" s="366" t="s">
        <v>112</v>
      </c>
      <c r="P62" s="366" t="s">
        <v>112</v>
      </c>
      <c r="Q62" s="366" t="s">
        <v>112</v>
      </c>
      <c r="R62" s="366" t="s">
        <v>112</v>
      </c>
      <c r="S62" s="366" t="s">
        <v>112</v>
      </c>
      <c r="T62" s="366" t="s">
        <v>112</v>
      </c>
      <c r="U62" s="366" t="s">
        <v>112</v>
      </c>
      <c r="V62" s="366" t="s">
        <v>112</v>
      </c>
      <c r="W62" s="366" t="s">
        <v>112</v>
      </c>
      <c r="X62" s="366" t="s">
        <v>112</v>
      </c>
      <c r="Y62" s="366" t="s">
        <v>112</v>
      </c>
      <c r="Z62" s="366" t="s">
        <v>112</v>
      </c>
      <c r="AA62" s="366" t="s">
        <v>112</v>
      </c>
      <c r="AB62" s="366" t="s">
        <v>112</v>
      </c>
      <c r="AC62" s="366" t="s">
        <v>112</v>
      </c>
      <c r="AD62" s="366" t="s">
        <v>112</v>
      </c>
      <c r="AE62" s="366" t="s">
        <v>112</v>
      </c>
      <c r="AF62" s="366" t="s">
        <v>112</v>
      </c>
      <c r="AG62" s="366" t="s">
        <v>112</v>
      </c>
      <c r="AH62" s="366" t="s">
        <v>112</v>
      </c>
      <c r="AI62" s="366" t="s">
        <v>112</v>
      </c>
      <c r="AJ62" s="416" t="s">
        <v>112</v>
      </c>
    </row>
    <row r="63" spans="1:36" ht="25.5" x14ac:dyDescent="0.2">
      <c r="A63" s="234"/>
      <c r="B63" s="247">
        <f>B60+0.1</f>
        <v>61.70000000000001</v>
      </c>
      <c r="C63" s="529" t="s">
        <v>604</v>
      </c>
      <c r="D63" s="530"/>
      <c r="E63" s="734"/>
      <c r="F63" s="531" t="s">
        <v>603</v>
      </c>
      <c r="G63" s="531">
        <v>2</v>
      </c>
      <c r="H63" s="355">
        <f t="shared" ref="H63:AJ63" si="23">SUM(H64:H65)</f>
        <v>0</v>
      </c>
      <c r="I63" s="362">
        <f t="shared" si="23"/>
        <v>0</v>
      </c>
      <c r="J63" s="362">
        <f t="shared" si="23"/>
        <v>0</v>
      </c>
      <c r="K63" s="362">
        <f t="shared" si="23"/>
        <v>0</v>
      </c>
      <c r="L63" s="356">
        <f t="shared" si="23"/>
        <v>0</v>
      </c>
      <c r="M63" s="356">
        <f t="shared" si="23"/>
        <v>0</v>
      </c>
      <c r="N63" s="356">
        <f t="shared" si="23"/>
        <v>0</v>
      </c>
      <c r="O63" s="356">
        <f t="shared" si="23"/>
        <v>0</v>
      </c>
      <c r="P63" s="356">
        <f t="shared" si="23"/>
        <v>0</v>
      </c>
      <c r="Q63" s="356">
        <f t="shared" si="23"/>
        <v>0</v>
      </c>
      <c r="R63" s="356">
        <f t="shared" si="23"/>
        <v>0</v>
      </c>
      <c r="S63" s="356">
        <f t="shared" si="23"/>
        <v>0</v>
      </c>
      <c r="T63" s="356">
        <f t="shared" si="23"/>
        <v>0</v>
      </c>
      <c r="U63" s="356">
        <f t="shared" si="23"/>
        <v>0</v>
      </c>
      <c r="V63" s="356">
        <f t="shared" si="23"/>
        <v>0</v>
      </c>
      <c r="W63" s="356">
        <f t="shared" si="23"/>
        <v>0</v>
      </c>
      <c r="X63" s="356">
        <f t="shared" si="23"/>
        <v>0</v>
      </c>
      <c r="Y63" s="356">
        <f t="shared" si="23"/>
        <v>0</v>
      </c>
      <c r="Z63" s="356">
        <f t="shared" si="23"/>
        <v>0</v>
      </c>
      <c r="AA63" s="356">
        <f t="shared" si="23"/>
        <v>0</v>
      </c>
      <c r="AB63" s="356">
        <f t="shared" si="23"/>
        <v>0</v>
      </c>
      <c r="AC63" s="356">
        <f t="shared" si="23"/>
        <v>0</v>
      </c>
      <c r="AD63" s="356">
        <f t="shared" si="23"/>
        <v>0</v>
      </c>
      <c r="AE63" s="356">
        <f t="shared" si="23"/>
        <v>0</v>
      </c>
      <c r="AF63" s="356">
        <f t="shared" si="23"/>
        <v>0</v>
      </c>
      <c r="AG63" s="356">
        <f t="shared" si="23"/>
        <v>0</v>
      </c>
      <c r="AH63" s="356">
        <f t="shared" si="23"/>
        <v>0</v>
      </c>
      <c r="AI63" s="356">
        <f t="shared" si="23"/>
        <v>0</v>
      </c>
      <c r="AJ63" s="372">
        <f t="shared" si="23"/>
        <v>0</v>
      </c>
    </row>
    <row r="64" spans="1:36" x14ac:dyDescent="0.2">
      <c r="A64" s="234"/>
      <c r="B64" s="248" t="s">
        <v>112</v>
      </c>
      <c r="C64" s="231"/>
      <c r="D64" s="231"/>
      <c r="E64" s="231"/>
      <c r="F64" s="232" t="s">
        <v>75</v>
      </c>
      <c r="G64" s="232">
        <v>2</v>
      </c>
      <c r="H64" s="355"/>
      <c r="I64" s="362"/>
      <c r="J64" s="362"/>
      <c r="K64" s="362"/>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415"/>
    </row>
    <row r="65" spans="1:36" x14ac:dyDescent="0.2">
      <c r="A65" s="234"/>
      <c r="B65" s="437" t="s">
        <v>112</v>
      </c>
      <c r="C65" s="364" t="s">
        <v>581</v>
      </c>
      <c r="D65" s="365" t="s">
        <v>112</v>
      </c>
      <c r="E65" s="365"/>
      <c r="F65" s="366" t="s">
        <v>112</v>
      </c>
      <c r="G65" s="366"/>
      <c r="H65" s="367" t="s">
        <v>112</v>
      </c>
      <c r="I65" s="368" t="s">
        <v>112</v>
      </c>
      <c r="J65" s="368" t="s">
        <v>112</v>
      </c>
      <c r="K65" s="368" t="s">
        <v>112</v>
      </c>
      <c r="L65" s="366" t="s">
        <v>112</v>
      </c>
      <c r="M65" s="366" t="s">
        <v>112</v>
      </c>
      <c r="N65" s="366" t="s">
        <v>112</v>
      </c>
      <c r="O65" s="366" t="s">
        <v>112</v>
      </c>
      <c r="P65" s="366" t="s">
        <v>112</v>
      </c>
      <c r="Q65" s="366" t="s">
        <v>112</v>
      </c>
      <c r="R65" s="366" t="s">
        <v>112</v>
      </c>
      <c r="S65" s="366" t="s">
        <v>112</v>
      </c>
      <c r="T65" s="366" t="s">
        <v>112</v>
      </c>
      <c r="U65" s="366" t="s">
        <v>112</v>
      </c>
      <c r="V65" s="366" t="s">
        <v>112</v>
      </c>
      <c r="W65" s="366" t="s">
        <v>112</v>
      </c>
      <c r="X65" s="366" t="s">
        <v>112</v>
      </c>
      <c r="Y65" s="366" t="s">
        <v>112</v>
      </c>
      <c r="Z65" s="366" t="s">
        <v>112</v>
      </c>
      <c r="AA65" s="366" t="s">
        <v>112</v>
      </c>
      <c r="AB65" s="366" t="s">
        <v>112</v>
      </c>
      <c r="AC65" s="366" t="s">
        <v>112</v>
      </c>
      <c r="AD65" s="366" t="s">
        <v>112</v>
      </c>
      <c r="AE65" s="366" t="s">
        <v>112</v>
      </c>
      <c r="AF65" s="366" t="s">
        <v>112</v>
      </c>
      <c r="AG65" s="366" t="s">
        <v>112</v>
      </c>
      <c r="AH65" s="366" t="s">
        <v>112</v>
      </c>
      <c r="AI65" s="366" t="s">
        <v>112</v>
      </c>
      <c r="AJ65" s="416" t="s">
        <v>112</v>
      </c>
    </row>
    <row r="66" spans="1:36" ht="25.5" x14ac:dyDescent="0.2">
      <c r="A66" s="234"/>
      <c r="B66" s="247">
        <f>B63+0.1</f>
        <v>61.800000000000011</v>
      </c>
      <c r="C66" s="529" t="s">
        <v>605</v>
      </c>
      <c r="D66" s="530"/>
      <c r="E66" s="734"/>
      <c r="F66" s="531" t="s">
        <v>603</v>
      </c>
      <c r="G66" s="531">
        <v>2</v>
      </c>
      <c r="H66" s="355">
        <f t="shared" ref="H66:AJ66" si="24">SUM(H67:H68)</f>
        <v>0</v>
      </c>
      <c r="I66" s="362">
        <f t="shared" si="24"/>
        <v>0</v>
      </c>
      <c r="J66" s="362">
        <f t="shared" si="24"/>
        <v>0</v>
      </c>
      <c r="K66" s="362">
        <f t="shared" si="24"/>
        <v>0</v>
      </c>
      <c r="L66" s="356">
        <f t="shared" si="24"/>
        <v>0</v>
      </c>
      <c r="M66" s="356">
        <f t="shared" si="24"/>
        <v>0</v>
      </c>
      <c r="N66" s="356">
        <f t="shared" si="24"/>
        <v>0</v>
      </c>
      <c r="O66" s="356">
        <f t="shared" si="24"/>
        <v>0</v>
      </c>
      <c r="P66" s="356">
        <f t="shared" si="24"/>
        <v>0</v>
      </c>
      <c r="Q66" s="356">
        <f t="shared" si="24"/>
        <v>0</v>
      </c>
      <c r="R66" s="356">
        <f t="shared" si="24"/>
        <v>0</v>
      </c>
      <c r="S66" s="356">
        <f t="shared" si="24"/>
        <v>0</v>
      </c>
      <c r="T66" s="356">
        <f t="shared" si="24"/>
        <v>0</v>
      </c>
      <c r="U66" s="356">
        <f t="shared" si="24"/>
        <v>0</v>
      </c>
      <c r="V66" s="356">
        <f t="shared" si="24"/>
        <v>0</v>
      </c>
      <c r="W66" s="356">
        <f t="shared" si="24"/>
        <v>0</v>
      </c>
      <c r="X66" s="356">
        <f t="shared" si="24"/>
        <v>0</v>
      </c>
      <c r="Y66" s="356">
        <f t="shared" si="24"/>
        <v>0</v>
      </c>
      <c r="Z66" s="356">
        <f t="shared" si="24"/>
        <v>0</v>
      </c>
      <c r="AA66" s="356">
        <f t="shared" si="24"/>
        <v>0</v>
      </c>
      <c r="AB66" s="356">
        <f t="shared" si="24"/>
        <v>0</v>
      </c>
      <c r="AC66" s="356">
        <f t="shared" si="24"/>
        <v>0</v>
      </c>
      <c r="AD66" s="356">
        <f t="shared" si="24"/>
        <v>0</v>
      </c>
      <c r="AE66" s="356">
        <f t="shared" si="24"/>
        <v>0</v>
      </c>
      <c r="AF66" s="356">
        <f t="shared" si="24"/>
        <v>0</v>
      </c>
      <c r="AG66" s="356">
        <f t="shared" si="24"/>
        <v>0</v>
      </c>
      <c r="AH66" s="356">
        <f t="shared" si="24"/>
        <v>0</v>
      </c>
      <c r="AI66" s="356">
        <f t="shared" si="24"/>
        <v>0</v>
      </c>
      <c r="AJ66" s="372">
        <f t="shared" si="24"/>
        <v>0</v>
      </c>
    </row>
    <row r="67" spans="1:36" x14ac:dyDescent="0.2">
      <c r="A67" s="234"/>
      <c r="B67" s="248" t="s">
        <v>112</v>
      </c>
      <c r="C67" s="231"/>
      <c r="D67" s="231"/>
      <c r="E67" s="231"/>
      <c r="F67" s="232" t="s">
        <v>75</v>
      </c>
      <c r="G67" s="232">
        <v>2</v>
      </c>
      <c r="H67" s="355"/>
      <c r="I67" s="362"/>
      <c r="J67" s="362"/>
      <c r="K67" s="362"/>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415"/>
    </row>
    <row r="68" spans="1:36" x14ac:dyDescent="0.2">
      <c r="A68" s="234"/>
      <c r="B68" s="437" t="s">
        <v>112</v>
      </c>
      <c r="C68" s="364" t="s">
        <v>581</v>
      </c>
      <c r="D68" s="365" t="s">
        <v>112</v>
      </c>
      <c r="E68" s="365"/>
      <c r="F68" s="366" t="s">
        <v>112</v>
      </c>
      <c r="G68" s="366"/>
      <c r="H68" s="367" t="s">
        <v>112</v>
      </c>
      <c r="I68" s="368" t="s">
        <v>112</v>
      </c>
      <c r="J68" s="368" t="s">
        <v>112</v>
      </c>
      <c r="K68" s="368" t="s">
        <v>112</v>
      </c>
      <c r="L68" s="366" t="s">
        <v>112</v>
      </c>
      <c r="M68" s="366" t="s">
        <v>112</v>
      </c>
      <c r="N68" s="366" t="s">
        <v>112</v>
      </c>
      <c r="O68" s="366" t="s">
        <v>112</v>
      </c>
      <c r="P68" s="366" t="s">
        <v>112</v>
      </c>
      <c r="Q68" s="366" t="s">
        <v>112</v>
      </c>
      <c r="R68" s="366" t="s">
        <v>112</v>
      </c>
      <c r="S68" s="366" t="s">
        <v>112</v>
      </c>
      <c r="T68" s="366" t="s">
        <v>112</v>
      </c>
      <c r="U68" s="366" t="s">
        <v>112</v>
      </c>
      <c r="V68" s="366" t="s">
        <v>112</v>
      </c>
      <c r="W68" s="366" t="s">
        <v>112</v>
      </c>
      <c r="X68" s="366" t="s">
        <v>112</v>
      </c>
      <c r="Y68" s="366" t="s">
        <v>112</v>
      </c>
      <c r="Z68" s="366" t="s">
        <v>112</v>
      </c>
      <c r="AA68" s="366" t="s">
        <v>112</v>
      </c>
      <c r="AB68" s="366" t="s">
        <v>112</v>
      </c>
      <c r="AC68" s="366" t="s">
        <v>112</v>
      </c>
      <c r="AD68" s="366" t="s">
        <v>112</v>
      </c>
      <c r="AE68" s="366" t="s">
        <v>112</v>
      </c>
      <c r="AF68" s="366" t="s">
        <v>112</v>
      </c>
      <c r="AG68" s="366" t="s">
        <v>112</v>
      </c>
      <c r="AH68" s="366" t="s">
        <v>112</v>
      </c>
      <c r="AI68" s="366" t="s">
        <v>112</v>
      </c>
      <c r="AJ68" s="416" t="s">
        <v>112</v>
      </c>
    </row>
    <row r="69" spans="1:36" ht="25.5" x14ac:dyDescent="0.2">
      <c r="A69" s="234"/>
      <c r="B69" s="247">
        <f>B66+0.1</f>
        <v>61.900000000000013</v>
      </c>
      <c r="C69" s="529" t="s">
        <v>606</v>
      </c>
      <c r="D69" s="250"/>
      <c r="E69" s="735"/>
      <c r="F69" s="531" t="s">
        <v>603</v>
      </c>
      <c r="G69" s="531">
        <v>2</v>
      </c>
      <c r="H69" s="355">
        <f t="shared" ref="H69:AJ69" si="25">SUM(H70:H71)</f>
        <v>0</v>
      </c>
      <c r="I69" s="362">
        <f t="shared" si="25"/>
        <v>0</v>
      </c>
      <c r="J69" s="362">
        <f t="shared" si="25"/>
        <v>0</v>
      </c>
      <c r="K69" s="362">
        <f t="shared" si="25"/>
        <v>0</v>
      </c>
      <c r="L69" s="356">
        <f t="shared" si="25"/>
        <v>0</v>
      </c>
      <c r="M69" s="356">
        <f t="shared" si="25"/>
        <v>0</v>
      </c>
      <c r="N69" s="356">
        <f t="shared" si="25"/>
        <v>0</v>
      </c>
      <c r="O69" s="356">
        <f t="shared" si="25"/>
        <v>0</v>
      </c>
      <c r="P69" s="356">
        <f t="shared" si="25"/>
        <v>0</v>
      </c>
      <c r="Q69" s="356">
        <f t="shared" si="25"/>
        <v>0</v>
      </c>
      <c r="R69" s="356">
        <f t="shared" si="25"/>
        <v>0</v>
      </c>
      <c r="S69" s="356">
        <f t="shared" si="25"/>
        <v>0</v>
      </c>
      <c r="T69" s="356">
        <f t="shared" si="25"/>
        <v>0</v>
      </c>
      <c r="U69" s="356">
        <f t="shared" si="25"/>
        <v>0</v>
      </c>
      <c r="V69" s="356">
        <f t="shared" si="25"/>
        <v>0</v>
      </c>
      <c r="W69" s="356">
        <f t="shared" si="25"/>
        <v>0</v>
      </c>
      <c r="X69" s="356">
        <f t="shared" si="25"/>
        <v>0</v>
      </c>
      <c r="Y69" s="356">
        <f t="shared" si="25"/>
        <v>0</v>
      </c>
      <c r="Z69" s="356">
        <f t="shared" si="25"/>
        <v>0</v>
      </c>
      <c r="AA69" s="356">
        <f t="shared" si="25"/>
        <v>0</v>
      </c>
      <c r="AB69" s="356">
        <f t="shared" si="25"/>
        <v>0</v>
      </c>
      <c r="AC69" s="356">
        <f t="shared" si="25"/>
        <v>0</v>
      </c>
      <c r="AD69" s="356">
        <f t="shared" si="25"/>
        <v>0</v>
      </c>
      <c r="AE69" s="356">
        <f t="shared" si="25"/>
        <v>0</v>
      </c>
      <c r="AF69" s="356">
        <f t="shared" si="25"/>
        <v>0</v>
      </c>
      <c r="AG69" s="356">
        <f t="shared" si="25"/>
        <v>0</v>
      </c>
      <c r="AH69" s="356">
        <f t="shared" si="25"/>
        <v>0</v>
      </c>
      <c r="AI69" s="356">
        <f t="shared" si="25"/>
        <v>0</v>
      </c>
      <c r="AJ69" s="372">
        <f t="shared" si="25"/>
        <v>0</v>
      </c>
    </row>
    <row r="70" spans="1:36" x14ac:dyDescent="0.2">
      <c r="A70" s="234"/>
      <c r="B70" s="248" t="s">
        <v>112</v>
      </c>
      <c r="C70" s="231"/>
      <c r="D70" s="231"/>
      <c r="E70" s="231"/>
      <c r="F70" s="232" t="s">
        <v>75</v>
      </c>
      <c r="G70" s="232">
        <v>2</v>
      </c>
      <c r="H70" s="355"/>
      <c r="I70" s="362"/>
      <c r="J70" s="362"/>
      <c r="K70" s="362"/>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415"/>
    </row>
    <row r="71" spans="1:36" x14ac:dyDescent="0.2">
      <c r="A71" s="234"/>
      <c r="B71" s="437" t="s">
        <v>112</v>
      </c>
      <c r="C71" s="364" t="s">
        <v>581</v>
      </c>
      <c r="D71" s="365" t="s">
        <v>112</v>
      </c>
      <c r="E71" s="365"/>
      <c r="F71" s="366" t="s">
        <v>112</v>
      </c>
      <c r="G71" s="366"/>
      <c r="H71" s="367" t="s">
        <v>112</v>
      </c>
      <c r="I71" s="368" t="s">
        <v>112</v>
      </c>
      <c r="J71" s="368" t="s">
        <v>112</v>
      </c>
      <c r="K71" s="368" t="s">
        <v>112</v>
      </c>
      <c r="L71" s="366" t="s">
        <v>112</v>
      </c>
      <c r="M71" s="366" t="s">
        <v>112</v>
      </c>
      <c r="N71" s="366" t="s">
        <v>112</v>
      </c>
      <c r="O71" s="366" t="s">
        <v>112</v>
      </c>
      <c r="P71" s="366" t="s">
        <v>112</v>
      </c>
      <c r="Q71" s="366" t="s">
        <v>112</v>
      </c>
      <c r="R71" s="366" t="s">
        <v>112</v>
      </c>
      <c r="S71" s="366" t="s">
        <v>112</v>
      </c>
      <c r="T71" s="366" t="s">
        <v>112</v>
      </c>
      <c r="U71" s="366" t="s">
        <v>112</v>
      </c>
      <c r="V71" s="366" t="s">
        <v>112</v>
      </c>
      <c r="W71" s="366" t="s">
        <v>112</v>
      </c>
      <c r="X71" s="366" t="s">
        <v>112</v>
      </c>
      <c r="Y71" s="366" t="s">
        <v>112</v>
      </c>
      <c r="Z71" s="366" t="s">
        <v>112</v>
      </c>
      <c r="AA71" s="366" t="s">
        <v>112</v>
      </c>
      <c r="AB71" s="366" t="s">
        <v>112</v>
      </c>
      <c r="AC71" s="366" t="s">
        <v>112</v>
      </c>
      <c r="AD71" s="366" t="s">
        <v>112</v>
      </c>
      <c r="AE71" s="366" t="s">
        <v>112</v>
      </c>
      <c r="AF71" s="366" t="s">
        <v>112</v>
      </c>
      <c r="AG71" s="366" t="s">
        <v>112</v>
      </c>
      <c r="AH71" s="366" t="s">
        <v>112</v>
      </c>
      <c r="AI71" s="366" t="s">
        <v>112</v>
      </c>
      <c r="AJ71" s="416" t="s">
        <v>112</v>
      </c>
    </row>
    <row r="72" spans="1:36" ht="25.5" x14ac:dyDescent="0.2">
      <c r="A72" s="234"/>
      <c r="B72" s="251">
        <f>B45</f>
        <v>61.1</v>
      </c>
      <c r="C72" s="529" t="s">
        <v>607</v>
      </c>
      <c r="D72" s="530"/>
      <c r="E72" s="734"/>
      <c r="F72" s="531" t="s">
        <v>603</v>
      </c>
      <c r="G72" s="531">
        <v>2</v>
      </c>
      <c r="H72" s="355">
        <f t="shared" ref="H72:AJ72" si="26">SUM(H73:H74)</f>
        <v>0</v>
      </c>
      <c r="I72" s="362">
        <f t="shared" si="26"/>
        <v>0</v>
      </c>
      <c r="J72" s="362">
        <f t="shared" si="26"/>
        <v>0</v>
      </c>
      <c r="K72" s="362">
        <f t="shared" si="26"/>
        <v>0</v>
      </c>
      <c r="L72" s="356">
        <f t="shared" si="26"/>
        <v>0</v>
      </c>
      <c r="M72" s="356">
        <f t="shared" si="26"/>
        <v>0</v>
      </c>
      <c r="N72" s="356">
        <f t="shared" si="26"/>
        <v>0</v>
      </c>
      <c r="O72" s="356">
        <f t="shared" si="26"/>
        <v>0</v>
      </c>
      <c r="P72" s="356">
        <f t="shared" si="26"/>
        <v>0</v>
      </c>
      <c r="Q72" s="356">
        <f t="shared" si="26"/>
        <v>0</v>
      </c>
      <c r="R72" s="356">
        <f t="shared" si="26"/>
        <v>0</v>
      </c>
      <c r="S72" s="356">
        <f t="shared" si="26"/>
        <v>0</v>
      </c>
      <c r="T72" s="356">
        <f t="shared" si="26"/>
        <v>0</v>
      </c>
      <c r="U72" s="356">
        <f t="shared" si="26"/>
        <v>0</v>
      </c>
      <c r="V72" s="356">
        <f t="shared" si="26"/>
        <v>0</v>
      </c>
      <c r="W72" s="356">
        <f t="shared" si="26"/>
        <v>0</v>
      </c>
      <c r="X72" s="356">
        <f t="shared" si="26"/>
        <v>0</v>
      </c>
      <c r="Y72" s="356">
        <f t="shared" si="26"/>
        <v>0</v>
      </c>
      <c r="Z72" s="356">
        <f t="shared" si="26"/>
        <v>0</v>
      </c>
      <c r="AA72" s="356">
        <f t="shared" si="26"/>
        <v>0</v>
      </c>
      <c r="AB72" s="356">
        <f t="shared" si="26"/>
        <v>0</v>
      </c>
      <c r="AC72" s="356">
        <f t="shared" si="26"/>
        <v>0</v>
      </c>
      <c r="AD72" s="356">
        <f t="shared" si="26"/>
        <v>0</v>
      </c>
      <c r="AE72" s="356">
        <f t="shared" si="26"/>
        <v>0</v>
      </c>
      <c r="AF72" s="356">
        <f t="shared" si="26"/>
        <v>0</v>
      </c>
      <c r="AG72" s="356">
        <f t="shared" si="26"/>
        <v>0</v>
      </c>
      <c r="AH72" s="356">
        <f t="shared" si="26"/>
        <v>0</v>
      </c>
      <c r="AI72" s="356">
        <f t="shared" si="26"/>
        <v>0</v>
      </c>
      <c r="AJ72" s="372">
        <f t="shared" si="26"/>
        <v>0</v>
      </c>
    </row>
    <row r="73" spans="1:36" x14ac:dyDescent="0.2">
      <c r="A73" s="234"/>
      <c r="B73" s="248" t="s">
        <v>112</v>
      </c>
      <c r="C73" s="231"/>
      <c r="D73" s="231"/>
      <c r="E73" s="231"/>
      <c r="F73" s="232" t="s">
        <v>75</v>
      </c>
      <c r="G73" s="232">
        <v>2</v>
      </c>
      <c r="H73" s="355"/>
      <c r="I73" s="362"/>
      <c r="J73" s="362"/>
      <c r="K73" s="362"/>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415"/>
    </row>
    <row r="74" spans="1:36" ht="15.75" thickBot="1" x14ac:dyDescent="0.25">
      <c r="A74" s="234"/>
      <c r="B74" s="532" t="s">
        <v>112</v>
      </c>
      <c r="C74" s="818" t="s">
        <v>581</v>
      </c>
      <c r="D74" s="819" t="s">
        <v>112</v>
      </c>
      <c r="E74" s="736"/>
      <c r="F74" s="533" t="s">
        <v>112</v>
      </c>
      <c r="G74" s="533"/>
      <c r="H74" s="534" t="s">
        <v>112</v>
      </c>
      <c r="I74" s="535" t="s">
        <v>112</v>
      </c>
      <c r="J74" s="535" t="s">
        <v>112</v>
      </c>
      <c r="K74" s="535" t="s">
        <v>112</v>
      </c>
      <c r="L74" s="533" t="s">
        <v>112</v>
      </c>
      <c r="M74" s="533" t="s">
        <v>112</v>
      </c>
      <c r="N74" s="533" t="s">
        <v>112</v>
      </c>
      <c r="O74" s="533" t="s">
        <v>112</v>
      </c>
      <c r="P74" s="533" t="s">
        <v>112</v>
      </c>
      <c r="Q74" s="533" t="s">
        <v>112</v>
      </c>
      <c r="R74" s="533" t="s">
        <v>112</v>
      </c>
      <c r="S74" s="533" t="s">
        <v>112</v>
      </c>
      <c r="T74" s="533" t="s">
        <v>112</v>
      </c>
      <c r="U74" s="533" t="s">
        <v>112</v>
      </c>
      <c r="V74" s="533" t="s">
        <v>112</v>
      </c>
      <c r="W74" s="533" t="s">
        <v>112</v>
      </c>
      <c r="X74" s="533" t="s">
        <v>112</v>
      </c>
      <c r="Y74" s="533" t="s">
        <v>112</v>
      </c>
      <c r="Z74" s="533" t="s">
        <v>112</v>
      </c>
      <c r="AA74" s="533" t="s">
        <v>112</v>
      </c>
      <c r="AB74" s="533" t="s">
        <v>112</v>
      </c>
      <c r="AC74" s="533" t="s">
        <v>112</v>
      </c>
      <c r="AD74" s="533" t="s">
        <v>112</v>
      </c>
      <c r="AE74" s="533" t="s">
        <v>112</v>
      </c>
      <c r="AF74" s="533" t="s">
        <v>112</v>
      </c>
      <c r="AG74" s="533" t="s">
        <v>112</v>
      </c>
      <c r="AH74" s="533" t="s">
        <v>112</v>
      </c>
      <c r="AI74" s="533" t="s">
        <v>112</v>
      </c>
      <c r="AJ74" s="536" t="s">
        <v>112</v>
      </c>
    </row>
    <row r="75" spans="1:36" x14ac:dyDescent="0.2">
      <c r="A75" s="234"/>
      <c r="B75" s="226"/>
      <c r="C75" s="234"/>
      <c r="D75" s="252"/>
      <c r="E75" s="252"/>
      <c r="F75" s="214"/>
      <c r="G75" s="214"/>
      <c r="H75" s="214"/>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row>
    <row r="76" spans="1:36" x14ac:dyDescent="0.2">
      <c r="A76" s="234"/>
      <c r="B76" s="226"/>
      <c r="C76" s="140" t="str">
        <f>'TITLE PAGE'!B9</f>
        <v>Company:</v>
      </c>
      <c r="D76" s="254" t="str">
        <f>'TITLE PAGE'!D9</f>
        <v>Yorkshire Water</v>
      </c>
      <c r="E76" s="737"/>
      <c r="F76" s="214"/>
      <c r="G76" s="214"/>
      <c r="H76" s="214"/>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row>
    <row r="77" spans="1:36" x14ac:dyDescent="0.2">
      <c r="A77" s="234"/>
      <c r="B77" s="226"/>
      <c r="C77" s="142" t="str">
        <f>'TITLE PAGE'!B10</f>
        <v>Resource Zone Name:</v>
      </c>
      <c r="D77" s="144" t="str">
        <f>'TITLE PAGE'!D10</f>
        <v>East SWZ</v>
      </c>
      <c r="E77" s="737"/>
      <c r="F77" s="214"/>
      <c r="G77" s="214"/>
      <c r="H77" s="214"/>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row>
    <row r="78" spans="1:36" x14ac:dyDescent="0.2">
      <c r="A78" s="234"/>
      <c r="B78" s="226"/>
      <c r="C78" s="142" t="str">
        <f>'TITLE PAGE'!B11</f>
        <v>Resource Zone Number:</v>
      </c>
      <c r="D78" s="144">
        <f>'TITLE PAGE'!D11</f>
        <v>2</v>
      </c>
      <c r="E78" s="737"/>
      <c r="F78" s="214"/>
      <c r="G78" s="214"/>
      <c r="H78" s="214"/>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row>
    <row r="79" spans="1:36" x14ac:dyDescent="0.2">
      <c r="A79" s="234"/>
      <c r="B79" s="226"/>
      <c r="C79" s="142" t="str">
        <f>'TITLE PAGE'!B12</f>
        <v xml:space="preserve">Planning Scenario Name:                                                                     </v>
      </c>
      <c r="D79" s="144" t="str">
        <f>'TITLE PAGE'!D12</f>
        <v>Dry Year Annual Average</v>
      </c>
      <c r="E79" s="737"/>
      <c r="F79" s="214"/>
      <c r="G79" s="214"/>
      <c r="H79" s="214"/>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row>
    <row r="80" spans="1:36" x14ac:dyDescent="0.2">
      <c r="A80" s="234"/>
      <c r="B80" s="234"/>
      <c r="C80" s="145" t="str">
        <f>'TITLE PAGE'!B13</f>
        <v xml:space="preserve">Chosen Level of Service:  </v>
      </c>
      <c r="D80" s="255" t="str">
        <f>'TITLE PAGE'!D13</f>
        <v>TUBs no more than 1 in 25 years</v>
      </c>
      <c r="E80" s="737"/>
      <c r="F80" s="214"/>
      <c r="G80" s="214"/>
      <c r="H80" s="21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row>
    <row r="81" spans="1:36" x14ac:dyDescent="0.2">
      <c r="A81" s="234"/>
      <c r="B81" s="234"/>
      <c r="C81" s="234"/>
      <c r="D81" s="234"/>
      <c r="E81" s="234"/>
      <c r="F81" s="214"/>
      <c r="G81" s="214"/>
      <c r="H81" s="214"/>
      <c r="I81" s="234"/>
      <c r="J81" s="234"/>
      <c r="K81" s="234"/>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row>
  </sheetData>
  <mergeCells count="1">
    <mergeCell ref="H2:AJ2"/>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6"/>
  <sheetViews>
    <sheetView zoomScale="80" zoomScaleNormal="80" workbookViewId="0">
      <selection activeCell="AJ28" sqref="AJ28"/>
    </sheetView>
  </sheetViews>
  <sheetFormatPr defaultColWidth="8.88671875" defaultRowHeight="15" x14ac:dyDescent="0.2"/>
  <cols>
    <col min="1" max="1" width="2.109375" customWidth="1"/>
    <col min="2" max="2" width="7.88671875" customWidth="1"/>
    <col min="3" max="3" width="5.6640625" customWidth="1"/>
    <col min="4" max="4" width="45.21875" customWidth="1"/>
    <col min="5" max="5" width="34.21875" customWidth="1"/>
    <col min="6" max="6" width="6.109375" customWidth="1"/>
    <col min="7" max="7" width="8.44140625" customWidth="1"/>
    <col min="8" max="8" width="15.44140625" customWidth="1"/>
    <col min="9" max="9" width="12.21875" customWidth="1"/>
    <col min="10" max="10" width="12.6640625" customWidth="1"/>
    <col min="11" max="11" width="12" customWidth="1"/>
    <col min="12" max="36" width="11.44140625" customWidth="1"/>
    <col min="257" max="257" width="2.109375" customWidth="1"/>
    <col min="258" max="258" width="7.88671875" customWidth="1"/>
    <col min="259" max="259" width="5.6640625" customWidth="1"/>
    <col min="260" max="260" width="39.77734375" customWidth="1"/>
    <col min="261" max="261" width="34.21875" customWidth="1"/>
    <col min="262" max="262" width="6.109375" customWidth="1"/>
    <col min="263" max="263" width="8.44140625"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4.21875" customWidth="1"/>
    <col min="518" max="518" width="6.109375" customWidth="1"/>
    <col min="519" max="519" width="8.44140625"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4.21875" customWidth="1"/>
    <col min="774" max="774" width="6.109375" customWidth="1"/>
    <col min="775" max="775" width="8.44140625"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4.21875" customWidth="1"/>
    <col min="1030" max="1030" width="6.109375" customWidth="1"/>
    <col min="1031" max="1031" width="8.44140625"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4.21875" customWidth="1"/>
    <col min="1286" max="1286" width="6.109375" customWidth="1"/>
    <col min="1287" max="1287" width="8.44140625"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4.21875" customWidth="1"/>
    <col min="1542" max="1542" width="6.109375" customWidth="1"/>
    <col min="1543" max="1543" width="8.44140625"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4.21875" customWidth="1"/>
    <col min="1798" max="1798" width="6.109375" customWidth="1"/>
    <col min="1799" max="1799" width="8.44140625"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4.21875" customWidth="1"/>
    <col min="2054" max="2054" width="6.109375" customWidth="1"/>
    <col min="2055" max="2055" width="8.44140625"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4.21875" customWidth="1"/>
    <col min="2310" max="2310" width="6.109375" customWidth="1"/>
    <col min="2311" max="2311" width="8.44140625"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4.21875" customWidth="1"/>
    <col min="2566" max="2566" width="6.109375" customWidth="1"/>
    <col min="2567" max="2567" width="8.44140625"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4.21875" customWidth="1"/>
    <col min="2822" max="2822" width="6.109375" customWidth="1"/>
    <col min="2823" max="2823" width="8.44140625"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4.21875" customWidth="1"/>
    <col min="3078" max="3078" width="6.109375" customWidth="1"/>
    <col min="3079" max="3079" width="8.44140625"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4.21875" customWidth="1"/>
    <col min="3334" max="3334" width="6.109375" customWidth="1"/>
    <col min="3335" max="3335" width="8.44140625"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4.21875" customWidth="1"/>
    <col min="3590" max="3590" width="6.109375" customWidth="1"/>
    <col min="3591" max="3591" width="8.44140625"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4.21875" customWidth="1"/>
    <col min="3846" max="3846" width="6.109375" customWidth="1"/>
    <col min="3847" max="3847" width="8.44140625"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4.21875" customWidth="1"/>
    <col min="4102" max="4102" width="6.109375" customWidth="1"/>
    <col min="4103" max="4103" width="8.44140625"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4.21875" customWidth="1"/>
    <col min="4358" max="4358" width="6.109375" customWidth="1"/>
    <col min="4359" max="4359" width="8.44140625"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4.21875" customWidth="1"/>
    <col min="4614" max="4614" width="6.109375" customWidth="1"/>
    <col min="4615" max="4615" width="8.44140625"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4.21875" customWidth="1"/>
    <col min="4870" max="4870" width="6.109375" customWidth="1"/>
    <col min="4871" max="4871" width="8.44140625"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4.21875" customWidth="1"/>
    <col min="5126" max="5126" width="6.109375" customWidth="1"/>
    <col min="5127" max="5127" width="8.44140625"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4.21875" customWidth="1"/>
    <col min="5382" max="5382" width="6.109375" customWidth="1"/>
    <col min="5383" max="5383" width="8.44140625"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4.21875" customWidth="1"/>
    <col min="5638" max="5638" width="6.109375" customWidth="1"/>
    <col min="5639" max="5639" width="8.44140625"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4.21875" customWidth="1"/>
    <col min="5894" max="5894" width="6.109375" customWidth="1"/>
    <col min="5895" max="5895" width="8.44140625"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4.21875" customWidth="1"/>
    <col min="6150" max="6150" width="6.109375" customWidth="1"/>
    <col min="6151" max="6151" width="8.44140625"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4.21875" customWidth="1"/>
    <col min="6406" max="6406" width="6.109375" customWidth="1"/>
    <col min="6407" max="6407" width="8.44140625"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4.21875" customWidth="1"/>
    <col min="6662" max="6662" width="6.109375" customWidth="1"/>
    <col min="6663" max="6663" width="8.44140625"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4.21875" customWidth="1"/>
    <col min="6918" max="6918" width="6.109375" customWidth="1"/>
    <col min="6919" max="6919" width="8.44140625"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4.21875" customWidth="1"/>
    <col min="7174" max="7174" width="6.109375" customWidth="1"/>
    <col min="7175" max="7175" width="8.44140625"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4.21875" customWidth="1"/>
    <col min="7430" max="7430" width="6.109375" customWidth="1"/>
    <col min="7431" max="7431" width="8.44140625"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4.21875" customWidth="1"/>
    <col min="7686" max="7686" width="6.109375" customWidth="1"/>
    <col min="7687" max="7687" width="8.44140625"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4.21875" customWidth="1"/>
    <col min="7942" max="7942" width="6.109375" customWidth="1"/>
    <col min="7943" max="7943" width="8.44140625"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4.21875" customWidth="1"/>
    <col min="8198" max="8198" width="6.109375" customWidth="1"/>
    <col min="8199" max="8199" width="8.44140625"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4.21875" customWidth="1"/>
    <col min="8454" max="8454" width="6.109375" customWidth="1"/>
    <col min="8455" max="8455" width="8.44140625"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4.21875" customWidth="1"/>
    <col min="8710" max="8710" width="6.109375" customWidth="1"/>
    <col min="8711" max="8711" width="8.44140625"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4.21875" customWidth="1"/>
    <col min="8966" max="8966" width="6.109375" customWidth="1"/>
    <col min="8967" max="8967" width="8.44140625"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4.21875" customWidth="1"/>
    <col min="9222" max="9222" width="6.109375" customWidth="1"/>
    <col min="9223" max="9223" width="8.44140625"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4.21875" customWidth="1"/>
    <col min="9478" max="9478" width="6.109375" customWidth="1"/>
    <col min="9479" max="9479" width="8.44140625"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4.21875" customWidth="1"/>
    <col min="9734" max="9734" width="6.109375" customWidth="1"/>
    <col min="9735" max="9735" width="8.44140625"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4.21875" customWidth="1"/>
    <col min="9990" max="9990" width="6.109375" customWidth="1"/>
    <col min="9991" max="9991" width="8.44140625"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4.21875" customWidth="1"/>
    <col min="10246" max="10246" width="6.109375" customWidth="1"/>
    <col min="10247" max="10247" width="8.44140625"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4.21875" customWidth="1"/>
    <col min="10502" max="10502" width="6.109375" customWidth="1"/>
    <col min="10503" max="10503" width="8.44140625"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4.21875" customWidth="1"/>
    <col min="10758" max="10758" width="6.109375" customWidth="1"/>
    <col min="10759" max="10759" width="8.44140625"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4.21875" customWidth="1"/>
    <col min="11014" max="11014" width="6.109375" customWidth="1"/>
    <col min="11015" max="11015" width="8.44140625"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4.21875" customWidth="1"/>
    <col min="11270" max="11270" width="6.109375" customWidth="1"/>
    <col min="11271" max="11271" width="8.44140625"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4.21875" customWidth="1"/>
    <col min="11526" max="11526" width="6.109375" customWidth="1"/>
    <col min="11527" max="11527" width="8.44140625"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4.21875" customWidth="1"/>
    <col min="11782" max="11782" width="6.109375" customWidth="1"/>
    <col min="11783" max="11783" width="8.44140625"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4.21875" customWidth="1"/>
    <col min="12038" max="12038" width="6.109375" customWidth="1"/>
    <col min="12039" max="12039" width="8.44140625"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4.21875" customWidth="1"/>
    <col min="12294" max="12294" width="6.109375" customWidth="1"/>
    <col min="12295" max="12295" width="8.44140625"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4.21875" customWidth="1"/>
    <col min="12550" max="12550" width="6.109375" customWidth="1"/>
    <col min="12551" max="12551" width="8.44140625"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4.21875" customWidth="1"/>
    <col min="12806" max="12806" width="6.109375" customWidth="1"/>
    <col min="12807" max="12807" width="8.44140625"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4.21875" customWidth="1"/>
    <col min="13062" max="13062" width="6.109375" customWidth="1"/>
    <col min="13063" max="13063" width="8.44140625"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4.21875" customWidth="1"/>
    <col min="13318" max="13318" width="6.109375" customWidth="1"/>
    <col min="13319" max="13319" width="8.44140625"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4.21875" customWidth="1"/>
    <col min="13574" max="13574" width="6.109375" customWidth="1"/>
    <col min="13575" max="13575" width="8.44140625"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4.21875" customWidth="1"/>
    <col min="13830" max="13830" width="6.109375" customWidth="1"/>
    <col min="13831" max="13831" width="8.44140625"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4.21875" customWidth="1"/>
    <col min="14086" max="14086" width="6.109375" customWidth="1"/>
    <col min="14087" max="14087" width="8.44140625"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4.21875" customWidth="1"/>
    <col min="14342" max="14342" width="6.109375" customWidth="1"/>
    <col min="14343" max="14343" width="8.44140625"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4.21875" customWidth="1"/>
    <col min="14598" max="14598" width="6.109375" customWidth="1"/>
    <col min="14599" max="14599" width="8.44140625"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4.21875" customWidth="1"/>
    <col min="14854" max="14854" width="6.109375" customWidth="1"/>
    <col min="14855" max="14855" width="8.44140625"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4.21875" customWidth="1"/>
    <col min="15110" max="15110" width="6.109375" customWidth="1"/>
    <col min="15111" max="15111" width="8.44140625"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4.21875" customWidth="1"/>
    <col min="15366" max="15366" width="6.109375" customWidth="1"/>
    <col min="15367" max="15367" width="8.44140625"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4.21875" customWidth="1"/>
    <col min="15622" max="15622" width="6.109375" customWidth="1"/>
    <col min="15623" max="15623" width="8.44140625"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4.21875" customWidth="1"/>
    <col min="15878" max="15878" width="6.109375" customWidth="1"/>
    <col min="15879" max="15879" width="8.44140625"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4.21875" customWidth="1"/>
    <col min="16134" max="16134" width="6.109375" customWidth="1"/>
    <col min="16135" max="16135" width="8.44140625"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37" ht="18.75" thickBot="1" x14ac:dyDescent="0.25">
      <c r="A1" s="159"/>
      <c r="B1" s="151"/>
      <c r="C1" s="152" t="s">
        <v>608</v>
      </c>
      <c r="D1" s="188"/>
      <c r="E1" s="256"/>
      <c r="F1" s="155"/>
      <c r="G1" s="155"/>
      <c r="H1" s="155"/>
      <c r="I1" s="155"/>
      <c r="J1" s="156"/>
      <c r="K1" s="156"/>
      <c r="L1" s="257"/>
      <c r="M1" s="156"/>
      <c r="N1" s="156"/>
      <c r="O1" s="156"/>
      <c r="P1" s="157"/>
      <c r="Q1" s="157"/>
      <c r="R1" s="157"/>
      <c r="S1" s="157"/>
      <c r="T1" s="157"/>
      <c r="U1" s="157"/>
      <c r="V1" s="157"/>
      <c r="W1" s="157"/>
      <c r="X1" s="157"/>
      <c r="Y1" s="157"/>
      <c r="Z1" s="157"/>
      <c r="AA1" s="157"/>
      <c r="AB1" s="157"/>
      <c r="AC1" s="157"/>
      <c r="AD1" s="157"/>
      <c r="AE1" s="157"/>
      <c r="AF1" s="157"/>
      <c r="AG1" s="157"/>
      <c r="AH1" s="159"/>
      <c r="AI1" s="157"/>
      <c r="AJ1" s="157"/>
      <c r="AK1" s="157"/>
    </row>
    <row r="2" spans="1:37" ht="32.25" thickBot="1" x14ac:dyDescent="0.25">
      <c r="A2" s="161"/>
      <c r="B2" s="161"/>
      <c r="C2" s="258" t="s">
        <v>576</v>
      </c>
      <c r="D2" s="163" t="s">
        <v>117</v>
      </c>
      <c r="E2" s="259" t="s">
        <v>111</v>
      </c>
      <c r="F2" s="163" t="s">
        <v>118</v>
      </c>
      <c r="G2" s="163" t="s">
        <v>168</v>
      </c>
      <c r="H2" s="193" t="str">
        <f>'TITLE PAGE'!D14</f>
        <v>2015-16</v>
      </c>
      <c r="I2" s="260" t="str">
        <f>'WRZ summary'!E5</f>
        <v>For info 2017-18</v>
      </c>
      <c r="J2" s="260" t="str">
        <f>'WRZ summary'!F5</f>
        <v>For info 2018-19</v>
      </c>
      <c r="K2" s="260" t="str">
        <f>'WRZ summary'!G5</f>
        <v>For info 2019-20</v>
      </c>
      <c r="L2" s="194" t="str">
        <f>'WRZ summary'!H5</f>
        <v>2020-21</v>
      </c>
      <c r="M2" s="194" t="str">
        <f>'WRZ summary'!I5</f>
        <v>2021-22</v>
      </c>
      <c r="N2" s="194" t="str">
        <f>'WRZ summary'!J5</f>
        <v>2022-23</v>
      </c>
      <c r="O2" s="194" t="str">
        <f>'WRZ summary'!K5</f>
        <v>2023-24</v>
      </c>
      <c r="P2" s="194" t="str">
        <f>'WRZ summary'!L5</f>
        <v>2024-25</v>
      </c>
      <c r="Q2" s="194" t="str">
        <f>'WRZ summary'!M5</f>
        <v>2025-26</v>
      </c>
      <c r="R2" s="194" t="str">
        <f>'WRZ summary'!N5</f>
        <v>2026-27</v>
      </c>
      <c r="S2" s="194" t="str">
        <f>'WRZ summary'!O5</f>
        <v>2027-28</v>
      </c>
      <c r="T2" s="194" t="str">
        <f>'WRZ summary'!P5</f>
        <v>2028-29</v>
      </c>
      <c r="U2" s="194" t="str">
        <f>'WRZ summary'!Q5</f>
        <v>2029-2030</v>
      </c>
      <c r="V2" s="194" t="str">
        <f>'WRZ summary'!R5</f>
        <v>2030-2031</v>
      </c>
      <c r="W2" s="194" t="str">
        <f>'WRZ summary'!S5</f>
        <v>2031-2032</v>
      </c>
      <c r="X2" s="194" t="str">
        <f>'WRZ summary'!T5</f>
        <v>2032-33</v>
      </c>
      <c r="Y2" s="194" t="str">
        <f>'WRZ summary'!U5</f>
        <v>2033-34</v>
      </c>
      <c r="Z2" s="194" t="str">
        <f>'WRZ summary'!V5</f>
        <v>2034-35</v>
      </c>
      <c r="AA2" s="194" t="str">
        <f>'WRZ summary'!W5</f>
        <v>2035-36</v>
      </c>
      <c r="AB2" s="194" t="str">
        <f>'WRZ summary'!X5</f>
        <v>2036-37</v>
      </c>
      <c r="AC2" s="194" t="str">
        <f>'WRZ summary'!Y5</f>
        <v>2037-38</v>
      </c>
      <c r="AD2" s="194" t="str">
        <f>'WRZ summary'!Z5</f>
        <v>2038-39</v>
      </c>
      <c r="AE2" s="194" t="str">
        <f>'WRZ summary'!AA5</f>
        <v>2039-40</v>
      </c>
      <c r="AF2" s="194" t="str">
        <f>'WRZ summary'!AB5</f>
        <v>2040-41</v>
      </c>
      <c r="AG2" s="194" t="str">
        <f>'WRZ summary'!AC5</f>
        <v>2041-42</v>
      </c>
      <c r="AH2" s="194" t="str">
        <f>'WRZ summary'!AD5</f>
        <v>2042-43</v>
      </c>
      <c r="AI2" s="194" t="str">
        <f>'WRZ summary'!AE5</f>
        <v>2043-44</v>
      </c>
      <c r="AJ2" s="168" t="str">
        <f>'WRZ summary'!AF5</f>
        <v>2044-45</v>
      </c>
      <c r="AK2" s="261"/>
    </row>
    <row r="3" spans="1:37" ht="15.75" thickBot="1" x14ac:dyDescent="0.25">
      <c r="A3" s="150"/>
      <c r="B3" s="923" t="s">
        <v>122</v>
      </c>
      <c r="C3" s="262" t="s">
        <v>609</v>
      </c>
      <c r="D3" s="403" t="s">
        <v>610</v>
      </c>
      <c r="E3" s="263" t="s">
        <v>611</v>
      </c>
      <c r="F3" s="264" t="s">
        <v>75</v>
      </c>
      <c r="G3" s="264">
        <v>2</v>
      </c>
      <c r="H3" s="404">
        <f>'2. BL Supply'!H3+'6. Preferred (Scenario Yr)'!H5</f>
        <v>8.08</v>
      </c>
      <c r="I3" s="363">
        <f>'2. BL Supply'!I3+'6. Preferred (Scenario Yr)'!I5</f>
        <v>8.0399999999999991</v>
      </c>
      <c r="J3" s="363">
        <f>'2. BL Supply'!J3+'6. Preferred (Scenario Yr)'!J5</f>
        <v>7.98</v>
      </c>
      <c r="K3" s="363">
        <f>'2. BL Supply'!K3+'6. Preferred (Scenario Yr)'!K5</f>
        <v>7.93</v>
      </c>
      <c r="L3" s="356">
        <f>'2. BL Supply'!L3+'6. Preferred (Scenario Yr)'!L5</f>
        <v>7.9</v>
      </c>
      <c r="M3" s="356">
        <f>'2. BL Supply'!M3+'6. Preferred (Scenario Yr)'!M5</f>
        <v>7.87</v>
      </c>
      <c r="N3" s="356">
        <f>'2. BL Supply'!N3+'6. Preferred (Scenario Yr)'!N5</f>
        <v>7.85</v>
      </c>
      <c r="O3" s="356">
        <f>'2. BL Supply'!O3+'6. Preferred (Scenario Yr)'!O5</f>
        <v>7.82</v>
      </c>
      <c r="P3" s="356">
        <f>'2. BL Supply'!P3+'6. Preferred (Scenario Yr)'!P5</f>
        <v>7.81</v>
      </c>
      <c r="Q3" s="356">
        <f>'2. BL Supply'!Q3+'6. Preferred (Scenario Yr)'!Q5</f>
        <v>7.79</v>
      </c>
      <c r="R3" s="356">
        <f>'2. BL Supply'!R3+'6. Preferred (Scenario Yr)'!R5</f>
        <v>7.77</v>
      </c>
      <c r="S3" s="356">
        <f>'2. BL Supply'!S3+'6. Preferred (Scenario Yr)'!S5</f>
        <v>7.76</v>
      </c>
      <c r="T3" s="356">
        <f>'2. BL Supply'!T3+'6. Preferred (Scenario Yr)'!T5</f>
        <v>7.75</v>
      </c>
      <c r="U3" s="356">
        <f>'2. BL Supply'!U3+'6. Preferred (Scenario Yr)'!U5</f>
        <v>7.73</v>
      </c>
      <c r="V3" s="356">
        <f>'2. BL Supply'!V3+'6. Preferred (Scenario Yr)'!V5</f>
        <v>7.72</v>
      </c>
      <c r="W3" s="356">
        <f>'2. BL Supply'!W3+'6. Preferred (Scenario Yr)'!W5</f>
        <v>7.72</v>
      </c>
      <c r="X3" s="356">
        <f>'2. BL Supply'!X3+'6. Preferred (Scenario Yr)'!X5</f>
        <v>7.71</v>
      </c>
      <c r="Y3" s="356">
        <f>'2. BL Supply'!Y3+'6. Preferred (Scenario Yr)'!Y5</f>
        <v>7.7</v>
      </c>
      <c r="Z3" s="356">
        <f>'2. BL Supply'!Z3+'6. Preferred (Scenario Yr)'!Z5</f>
        <v>7.69</v>
      </c>
      <c r="AA3" s="356">
        <f>'2. BL Supply'!AA3+'6. Preferred (Scenario Yr)'!AA5</f>
        <v>7.68</v>
      </c>
      <c r="AB3" s="356">
        <f>'2. BL Supply'!AB3+'6. Preferred (Scenario Yr)'!AB5</f>
        <v>7.68</v>
      </c>
      <c r="AC3" s="356">
        <f>'2. BL Supply'!AC3+'6. Preferred (Scenario Yr)'!AC5</f>
        <v>7.67</v>
      </c>
      <c r="AD3" s="356">
        <f>'2. BL Supply'!AD3+'6. Preferred (Scenario Yr)'!AD5</f>
        <v>7.66</v>
      </c>
      <c r="AE3" s="356">
        <f>'2. BL Supply'!AE3+'6. Preferred (Scenario Yr)'!AE5</f>
        <v>7.65</v>
      </c>
      <c r="AF3" s="356">
        <f>'2. BL Supply'!AF3+'6. Preferred (Scenario Yr)'!AF5</f>
        <v>7.65</v>
      </c>
      <c r="AG3" s="356">
        <f>'2. BL Supply'!AG3+'6. Preferred (Scenario Yr)'!AG5</f>
        <v>7.65</v>
      </c>
      <c r="AH3" s="356">
        <f>'2. BL Supply'!AH3+'6. Preferred (Scenario Yr)'!AH5</f>
        <v>7.65</v>
      </c>
      <c r="AI3" s="356">
        <f>'2. BL Supply'!AI3+'6. Preferred (Scenario Yr)'!AI5</f>
        <v>7.65</v>
      </c>
      <c r="AJ3" s="372">
        <f>'2. BL Supply'!AJ3+'6. Preferred (Scenario Yr)'!AJ5</f>
        <v>7.64</v>
      </c>
      <c r="AK3" s="148"/>
    </row>
    <row r="4" spans="1:37" x14ac:dyDescent="0.2">
      <c r="A4" s="150"/>
      <c r="B4" s="924"/>
      <c r="C4" s="265" t="s">
        <v>612</v>
      </c>
      <c r="D4" s="354" t="s">
        <v>613</v>
      </c>
      <c r="E4" s="266" t="s">
        <v>614</v>
      </c>
      <c r="F4" s="267" t="s">
        <v>75</v>
      </c>
      <c r="G4" s="267">
        <v>2</v>
      </c>
      <c r="H4" s="355">
        <f>'2. BL Supply'!H4+'6. Preferred (Scenario Yr)'!H8</f>
        <v>0</v>
      </c>
      <c r="I4" s="363">
        <f>'2. BL Supply'!I4+'6. Preferred (Scenario Yr)'!I8</f>
        <v>0</v>
      </c>
      <c r="J4" s="363">
        <f>'2. BL Supply'!J4+'6. Preferred (Scenario Yr)'!J8</f>
        <v>0</v>
      </c>
      <c r="K4" s="363">
        <f>'2. BL Supply'!K4+'6. Preferred (Scenario Yr)'!K8</f>
        <v>0</v>
      </c>
      <c r="L4" s="356">
        <f>'2. BL Supply'!L4+'6. Preferred (Scenario Yr)'!L8</f>
        <v>0</v>
      </c>
      <c r="M4" s="356">
        <f>'2. BL Supply'!M4+'6. Preferred (Scenario Yr)'!M8</f>
        <v>0</v>
      </c>
      <c r="N4" s="356">
        <f>'2. BL Supply'!N4+'6. Preferred (Scenario Yr)'!N8</f>
        <v>0</v>
      </c>
      <c r="O4" s="356">
        <f>'2. BL Supply'!O4+'6. Preferred (Scenario Yr)'!O8</f>
        <v>0</v>
      </c>
      <c r="P4" s="356">
        <f>'2. BL Supply'!P4+'6. Preferred (Scenario Yr)'!P8</f>
        <v>0</v>
      </c>
      <c r="Q4" s="356">
        <f>'2. BL Supply'!Q4+'6. Preferred (Scenario Yr)'!Q8</f>
        <v>0</v>
      </c>
      <c r="R4" s="356">
        <f>'2. BL Supply'!R4+'6. Preferred (Scenario Yr)'!R8</f>
        <v>0</v>
      </c>
      <c r="S4" s="356">
        <f>'2. BL Supply'!S4+'6. Preferred (Scenario Yr)'!S8</f>
        <v>0</v>
      </c>
      <c r="T4" s="356">
        <f>'2. BL Supply'!T4+'6. Preferred (Scenario Yr)'!T8</f>
        <v>0</v>
      </c>
      <c r="U4" s="356">
        <f>'2. BL Supply'!U4+'6. Preferred (Scenario Yr)'!U8</f>
        <v>0</v>
      </c>
      <c r="V4" s="356">
        <f>'2. BL Supply'!V4+'6. Preferred (Scenario Yr)'!V8</f>
        <v>0</v>
      </c>
      <c r="W4" s="356">
        <f>'2. BL Supply'!W4+'6. Preferred (Scenario Yr)'!W8</f>
        <v>0</v>
      </c>
      <c r="X4" s="356">
        <f>'2. BL Supply'!X4+'6. Preferred (Scenario Yr)'!X8</f>
        <v>0</v>
      </c>
      <c r="Y4" s="356">
        <f>'2. BL Supply'!Y4+'6. Preferred (Scenario Yr)'!Y8</f>
        <v>0</v>
      </c>
      <c r="Z4" s="356">
        <f>'2. BL Supply'!Z4+'6. Preferred (Scenario Yr)'!Z8</f>
        <v>0</v>
      </c>
      <c r="AA4" s="356">
        <f>'2. BL Supply'!AA4+'6. Preferred (Scenario Yr)'!AA8</f>
        <v>0</v>
      </c>
      <c r="AB4" s="356">
        <f>'2. BL Supply'!AB4+'6. Preferred (Scenario Yr)'!AB8</f>
        <v>0</v>
      </c>
      <c r="AC4" s="356">
        <f>'2. BL Supply'!AC4+'6. Preferred (Scenario Yr)'!AC8</f>
        <v>0</v>
      </c>
      <c r="AD4" s="356">
        <f>'2. BL Supply'!AD4+'6. Preferred (Scenario Yr)'!AD8</f>
        <v>0</v>
      </c>
      <c r="AE4" s="356">
        <f>'2. BL Supply'!AE4+'6. Preferred (Scenario Yr)'!AE8</f>
        <v>0</v>
      </c>
      <c r="AF4" s="356">
        <f>'2. BL Supply'!AF4+'6. Preferred (Scenario Yr)'!AF8</f>
        <v>0</v>
      </c>
      <c r="AG4" s="356">
        <f>'2. BL Supply'!AG4+'6. Preferred (Scenario Yr)'!AG8</f>
        <v>0</v>
      </c>
      <c r="AH4" s="356">
        <f>'2. BL Supply'!AH4+'6. Preferred (Scenario Yr)'!AH8</f>
        <v>0</v>
      </c>
      <c r="AI4" s="356">
        <f>'2. BL Supply'!AI4+'6. Preferred (Scenario Yr)'!AI8</f>
        <v>0</v>
      </c>
      <c r="AJ4" s="372">
        <f>'2. BL Supply'!AJ4+'6. Preferred (Scenario Yr)'!AJ8</f>
        <v>0</v>
      </c>
      <c r="AK4" s="148"/>
    </row>
    <row r="5" spans="1:37" x14ac:dyDescent="0.2">
      <c r="A5" s="268"/>
      <c r="B5" s="924"/>
      <c r="C5" s="269" t="s">
        <v>112</v>
      </c>
      <c r="D5" s="270" t="s">
        <v>112</v>
      </c>
      <c r="E5" s="271" t="s">
        <v>112</v>
      </c>
      <c r="F5" s="272" t="s">
        <v>112</v>
      </c>
      <c r="G5" s="272">
        <v>2</v>
      </c>
      <c r="H5" s="273" t="s">
        <v>112</v>
      </c>
      <c r="I5" s="274" t="s">
        <v>112</v>
      </c>
      <c r="J5" s="274" t="s">
        <v>112</v>
      </c>
      <c r="K5" s="274" t="s">
        <v>112</v>
      </c>
      <c r="L5" s="275" t="s">
        <v>112</v>
      </c>
      <c r="M5" s="275" t="s">
        <v>112</v>
      </c>
      <c r="N5" s="275" t="s">
        <v>112</v>
      </c>
      <c r="O5" s="275" t="s">
        <v>112</v>
      </c>
      <c r="P5" s="275" t="s">
        <v>112</v>
      </c>
      <c r="Q5" s="275" t="s">
        <v>112</v>
      </c>
      <c r="R5" s="275" t="s">
        <v>112</v>
      </c>
      <c r="S5" s="275" t="s">
        <v>112</v>
      </c>
      <c r="T5" s="275" t="s">
        <v>112</v>
      </c>
      <c r="U5" s="275" t="s">
        <v>112</v>
      </c>
      <c r="V5" s="275" t="s">
        <v>112</v>
      </c>
      <c r="W5" s="275" t="s">
        <v>112</v>
      </c>
      <c r="X5" s="275" t="s">
        <v>112</v>
      </c>
      <c r="Y5" s="275" t="s">
        <v>112</v>
      </c>
      <c r="Z5" s="275" t="s">
        <v>112</v>
      </c>
      <c r="AA5" s="275" t="s">
        <v>112</v>
      </c>
      <c r="AB5" s="275" t="s">
        <v>112</v>
      </c>
      <c r="AC5" s="275" t="s">
        <v>112</v>
      </c>
      <c r="AD5" s="275" t="s">
        <v>112</v>
      </c>
      <c r="AE5" s="275" t="s">
        <v>112</v>
      </c>
      <c r="AF5" s="275" t="s">
        <v>112</v>
      </c>
      <c r="AG5" s="275" t="s">
        <v>112</v>
      </c>
      <c r="AH5" s="275" t="s">
        <v>112</v>
      </c>
      <c r="AI5" s="275" t="s">
        <v>112</v>
      </c>
      <c r="AJ5" s="436" t="s">
        <v>112</v>
      </c>
      <c r="AK5" s="148"/>
    </row>
    <row r="6" spans="1:37" x14ac:dyDescent="0.2">
      <c r="A6" s="268"/>
      <c r="B6" s="924"/>
      <c r="C6" s="269" t="s">
        <v>112</v>
      </c>
      <c r="D6" s="270" t="s">
        <v>112</v>
      </c>
      <c r="E6" s="271" t="s">
        <v>112</v>
      </c>
      <c r="F6" s="272" t="s">
        <v>112</v>
      </c>
      <c r="G6" s="272">
        <v>2</v>
      </c>
      <c r="H6" s="273" t="s">
        <v>112</v>
      </c>
      <c r="I6" s="274" t="s">
        <v>112</v>
      </c>
      <c r="J6" s="274" t="s">
        <v>112</v>
      </c>
      <c r="K6" s="274" t="s">
        <v>112</v>
      </c>
      <c r="L6" s="275" t="s">
        <v>112</v>
      </c>
      <c r="M6" s="275" t="s">
        <v>112</v>
      </c>
      <c r="N6" s="275" t="s">
        <v>112</v>
      </c>
      <c r="O6" s="275" t="s">
        <v>112</v>
      </c>
      <c r="P6" s="275" t="s">
        <v>112</v>
      </c>
      <c r="Q6" s="275" t="s">
        <v>112</v>
      </c>
      <c r="R6" s="275" t="s">
        <v>112</v>
      </c>
      <c r="S6" s="275" t="s">
        <v>112</v>
      </c>
      <c r="T6" s="275" t="s">
        <v>112</v>
      </c>
      <c r="U6" s="275" t="s">
        <v>112</v>
      </c>
      <c r="V6" s="275" t="s">
        <v>112</v>
      </c>
      <c r="W6" s="275" t="s">
        <v>112</v>
      </c>
      <c r="X6" s="275" t="s">
        <v>112</v>
      </c>
      <c r="Y6" s="275" t="s">
        <v>112</v>
      </c>
      <c r="Z6" s="275" t="s">
        <v>112</v>
      </c>
      <c r="AA6" s="275" t="s">
        <v>112</v>
      </c>
      <c r="AB6" s="275" t="s">
        <v>112</v>
      </c>
      <c r="AC6" s="275" t="s">
        <v>112</v>
      </c>
      <c r="AD6" s="275" t="s">
        <v>112</v>
      </c>
      <c r="AE6" s="275" t="s">
        <v>112</v>
      </c>
      <c r="AF6" s="275" t="s">
        <v>112</v>
      </c>
      <c r="AG6" s="275" t="s">
        <v>112</v>
      </c>
      <c r="AH6" s="275" t="s">
        <v>112</v>
      </c>
      <c r="AI6" s="275" t="s">
        <v>112</v>
      </c>
      <c r="AJ6" s="436" t="s">
        <v>112</v>
      </c>
      <c r="AK6" s="148"/>
    </row>
    <row r="7" spans="1:37" ht="15.75" thickBot="1" x14ac:dyDescent="0.25">
      <c r="A7" s="268"/>
      <c r="B7" s="924"/>
      <c r="C7" s="269" t="s">
        <v>112</v>
      </c>
      <c r="D7" s="276" t="s">
        <v>112</v>
      </c>
      <c r="E7" s="271" t="s">
        <v>112</v>
      </c>
      <c r="F7" s="272" t="s">
        <v>112</v>
      </c>
      <c r="G7" s="272">
        <v>2</v>
      </c>
      <c r="H7" s="273" t="s">
        <v>112</v>
      </c>
      <c r="I7" s="274" t="s">
        <v>112</v>
      </c>
      <c r="J7" s="274" t="s">
        <v>112</v>
      </c>
      <c r="K7" s="274" t="s">
        <v>112</v>
      </c>
      <c r="L7" s="275" t="s">
        <v>112</v>
      </c>
      <c r="M7" s="275" t="s">
        <v>112</v>
      </c>
      <c r="N7" s="275" t="s">
        <v>112</v>
      </c>
      <c r="O7" s="275" t="s">
        <v>112</v>
      </c>
      <c r="P7" s="275" t="s">
        <v>112</v>
      </c>
      <c r="Q7" s="275" t="s">
        <v>112</v>
      </c>
      <c r="R7" s="275" t="s">
        <v>112</v>
      </c>
      <c r="S7" s="275" t="s">
        <v>112</v>
      </c>
      <c r="T7" s="275" t="s">
        <v>112</v>
      </c>
      <c r="U7" s="275" t="s">
        <v>112</v>
      </c>
      <c r="V7" s="275" t="s">
        <v>112</v>
      </c>
      <c r="W7" s="275" t="s">
        <v>112</v>
      </c>
      <c r="X7" s="275" t="s">
        <v>112</v>
      </c>
      <c r="Y7" s="275" t="s">
        <v>112</v>
      </c>
      <c r="Z7" s="275" t="s">
        <v>112</v>
      </c>
      <c r="AA7" s="275" t="s">
        <v>112</v>
      </c>
      <c r="AB7" s="275" t="s">
        <v>112</v>
      </c>
      <c r="AC7" s="275" t="s">
        <v>112</v>
      </c>
      <c r="AD7" s="275" t="s">
        <v>112</v>
      </c>
      <c r="AE7" s="275" t="s">
        <v>112</v>
      </c>
      <c r="AF7" s="275" t="s">
        <v>112</v>
      </c>
      <c r="AG7" s="275" t="s">
        <v>112</v>
      </c>
      <c r="AH7" s="275" t="s">
        <v>112</v>
      </c>
      <c r="AI7" s="275" t="s">
        <v>112</v>
      </c>
      <c r="AJ7" s="436" t="s">
        <v>112</v>
      </c>
      <c r="AK7" s="148"/>
    </row>
    <row r="8" spans="1:37" x14ac:dyDescent="0.2">
      <c r="A8" s="150"/>
      <c r="B8" s="924"/>
      <c r="C8" s="265" t="s">
        <v>615</v>
      </c>
      <c r="D8" s="354" t="s">
        <v>616</v>
      </c>
      <c r="E8" s="266" t="s">
        <v>617</v>
      </c>
      <c r="F8" s="267" t="s">
        <v>75</v>
      </c>
      <c r="G8" s="267">
        <v>2</v>
      </c>
      <c r="H8" s="355">
        <f>'2. BL Supply'!H7+'6. Preferred (Scenario Yr)'!H11</f>
        <v>0</v>
      </c>
      <c r="I8" s="363">
        <f>'2. BL Supply'!I7+'6. Preferred (Scenario Yr)'!I11</f>
        <v>0</v>
      </c>
      <c r="J8" s="363">
        <f>'2. BL Supply'!J7+'6. Preferred (Scenario Yr)'!J11</f>
        <v>0</v>
      </c>
      <c r="K8" s="363">
        <f>'2. BL Supply'!K7+'6. Preferred (Scenario Yr)'!K11</f>
        <v>0</v>
      </c>
      <c r="L8" s="356">
        <f>'2. BL Supply'!L7+'6. Preferred (Scenario Yr)'!L11</f>
        <v>0</v>
      </c>
      <c r="M8" s="356">
        <f>'2. BL Supply'!M7+'6. Preferred (Scenario Yr)'!M11</f>
        <v>0</v>
      </c>
      <c r="N8" s="356">
        <f>'2. BL Supply'!N7+'6. Preferred (Scenario Yr)'!N11</f>
        <v>0</v>
      </c>
      <c r="O8" s="356">
        <f>'2. BL Supply'!O7+'6. Preferred (Scenario Yr)'!O11</f>
        <v>0</v>
      </c>
      <c r="P8" s="356">
        <f>'2. BL Supply'!P7+'6. Preferred (Scenario Yr)'!P11</f>
        <v>0</v>
      </c>
      <c r="Q8" s="356">
        <f>'2. BL Supply'!Q7+'6. Preferred (Scenario Yr)'!Q11</f>
        <v>0</v>
      </c>
      <c r="R8" s="356">
        <f>'2. BL Supply'!R7+'6. Preferred (Scenario Yr)'!R11</f>
        <v>0</v>
      </c>
      <c r="S8" s="356">
        <f>'2. BL Supply'!S7+'6. Preferred (Scenario Yr)'!S11</f>
        <v>0</v>
      </c>
      <c r="T8" s="356">
        <f>'2. BL Supply'!T7+'6. Preferred (Scenario Yr)'!T11</f>
        <v>0</v>
      </c>
      <c r="U8" s="356">
        <f>'2. BL Supply'!U7+'6. Preferred (Scenario Yr)'!U11</f>
        <v>0</v>
      </c>
      <c r="V8" s="356">
        <f>'2. BL Supply'!V7+'6. Preferred (Scenario Yr)'!V11</f>
        <v>0</v>
      </c>
      <c r="W8" s="356">
        <f>'2. BL Supply'!W7+'6. Preferred (Scenario Yr)'!W11</f>
        <v>0</v>
      </c>
      <c r="X8" s="356">
        <f>'2. BL Supply'!X7+'6. Preferred (Scenario Yr)'!X11</f>
        <v>0</v>
      </c>
      <c r="Y8" s="356">
        <f>'2. BL Supply'!Y7+'6. Preferred (Scenario Yr)'!Y11</f>
        <v>0</v>
      </c>
      <c r="Z8" s="356">
        <f>'2. BL Supply'!Z7+'6. Preferred (Scenario Yr)'!Z11</f>
        <v>0</v>
      </c>
      <c r="AA8" s="356">
        <f>'2. BL Supply'!AA7+'6. Preferred (Scenario Yr)'!AA11</f>
        <v>0</v>
      </c>
      <c r="AB8" s="356">
        <f>'2. BL Supply'!AB7+'6. Preferred (Scenario Yr)'!AB11</f>
        <v>0</v>
      </c>
      <c r="AC8" s="356">
        <f>'2. BL Supply'!AC7+'6. Preferred (Scenario Yr)'!AC11</f>
        <v>0</v>
      </c>
      <c r="AD8" s="356">
        <f>'2. BL Supply'!AD7+'6. Preferred (Scenario Yr)'!AD11</f>
        <v>0</v>
      </c>
      <c r="AE8" s="356">
        <f>'2. BL Supply'!AE7+'6. Preferred (Scenario Yr)'!AE11</f>
        <v>0</v>
      </c>
      <c r="AF8" s="356">
        <f>'2. BL Supply'!AF7+'6. Preferred (Scenario Yr)'!AF11</f>
        <v>0</v>
      </c>
      <c r="AG8" s="356">
        <f>'2. BL Supply'!AG7+'6. Preferred (Scenario Yr)'!AG11</f>
        <v>0</v>
      </c>
      <c r="AH8" s="356">
        <f>'2. BL Supply'!AH7+'6. Preferred (Scenario Yr)'!AH11</f>
        <v>0</v>
      </c>
      <c r="AI8" s="356">
        <f>'2. BL Supply'!AI7+'6. Preferred (Scenario Yr)'!AI11</f>
        <v>0</v>
      </c>
      <c r="AJ8" s="372">
        <f>'2. BL Supply'!AJ7+'6. Preferred (Scenario Yr)'!AJ11</f>
        <v>0</v>
      </c>
      <c r="AK8" s="148"/>
    </row>
    <row r="9" spans="1:37" x14ac:dyDescent="0.2">
      <c r="A9" s="268"/>
      <c r="B9" s="924"/>
      <c r="C9" s="269" t="s">
        <v>112</v>
      </c>
      <c r="D9" s="270" t="s">
        <v>112</v>
      </c>
      <c r="E9" s="277" t="s">
        <v>112</v>
      </c>
      <c r="F9" s="278" t="s">
        <v>112</v>
      </c>
      <c r="G9" s="278">
        <v>2</v>
      </c>
      <c r="H9" s="273" t="s">
        <v>112</v>
      </c>
      <c r="I9" s="274" t="s">
        <v>112</v>
      </c>
      <c r="J9" s="274" t="s">
        <v>112</v>
      </c>
      <c r="K9" s="274" t="s">
        <v>112</v>
      </c>
      <c r="L9" s="275" t="s">
        <v>112</v>
      </c>
      <c r="M9" s="275" t="s">
        <v>112</v>
      </c>
      <c r="N9" s="275" t="s">
        <v>112</v>
      </c>
      <c r="O9" s="275" t="s">
        <v>112</v>
      </c>
      <c r="P9" s="275" t="s">
        <v>112</v>
      </c>
      <c r="Q9" s="275" t="s">
        <v>112</v>
      </c>
      <c r="R9" s="275" t="s">
        <v>112</v>
      </c>
      <c r="S9" s="275" t="s">
        <v>112</v>
      </c>
      <c r="T9" s="275" t="s">
        <v>112</v>
      </c>
      <c r="U9" s="275" t="s">
        <v>112</v>
      </c>
      <c r="V9" s="275" t="s">
        <v>112</v>
      </c>
      <c r="W9" s="275" t="s">
        <v>112</v>
      </c>
      <c r="X9" s="275" t="s">
        <v>112</v>
      </c>
      <c r="Y9" s="275" t="s">
        <v>112</v>
      </c>
      <c r="Z9" s="275" t="s">
        <v>112</v>
      </c>
      <c r="AA9" s="275" t="s">
        <v>112</v>
      </c>
      <c r="AB9" s="275" t="s">
        <v>112</v>
      </c>
      <c r="AC9" s="275" t="s">
        <v>112</v>
      </c>
      <c r="AD9" s="275" t="s">
        <v>112</v>
      </c>
      <c r="AE9" s="275" t="s">
        <v>112</v>
      </c>
      <c r="AF9" s="275" t="s">
        <v>112</v>
      </c>
      <c r="AG9" s="275" t="s">
        <v>112</v>
      </c>
      <c r="AH9" s="275" t="s">
        <v>112</v>
      </c>
      <c r="AI9" s="275" t="s">
        <v>112</v>
      </c>
      <c r="AJ9" s="436" t="s">
        <v>112</v>
      </c>
      <c r="AK9" s="148"/>
    </row>
    <row r="10" spans="1:37" x14ac:dyDescent="0.2">
      <c r="A10" s="268"/>
      <c r="B10" s="924"/>
      <c r="C10" s="269" t="s">
        <v>112</v>
      </c>
      <c r="D10" s="276" t="s">
        <v>112</v>
      </c>
      <c r="E10" s="279" t="s">
        <v>112</v>
      </c>
      <c r="F10" s="280" t="s">
        <v>112</v>
      </c>
      <c r="G10" s="278">
        <v>2</v>
      </c>
      <c r="H10" s="273" t="s">
        <v>112</v>
      </c>
      <c r="I10" s="274" t="s">
        <v>112</v>
      </c>
      <c r="J10" s="274" t="s">
        <v>112</v>
      </c>
      <c r="K10" s="274" t="s">
        <v>112</v>
      </c>
      <c r="L10" s="275" t="s">
        <v>112</v>
      </c>
      <c r="M10" s="275" t="s">
        <v>112</v>
      </c>
      <c r="N10" s="275" t="s">
        <v>112</v>
      </c>
      <c r="O10" s="275" t="s">
        <v>112</v>
      </c>
      <c r="P10" s="275" t="s">
        <v>112</v>
      </c>
      <c r="Q10" s="275" t="s">
        <v>112</v>
      </c>
      <c r="R10" s="275" t="s">
        <v>112</v>
      </c>
      <c r="S10" s="275" t="s">
        <v>112</v>
      </c>
      <c r="T10" s="275" t="s">
        <v>112</v>
      </c>
      <c r="U10" s="275" t="s">
        <v>112</v>
      </c>
      <c r="V10" s="275" t="s">
        <v>112</v>
      </c>
      <c r="W10" s="275" t="s">
        <v>112</v>
      </c>
      <c r="X10" s="275" t="s">
        <v>112</v>
      </c>
      <c r="Y10" s="275" t="s">
        <v>112</v>
      </c>
      <c r="Z10" s="275" t="s">
        <v>112</v>
      </c>
      <c r="AA10" s="275" t="s">
        <v>112</v>
      </c>
      <c r="AB10" s="275" t="s">
        <v>112</v>
      </c>
      <c r="AC10" s="275" t="s">
        <v>112</v>
      </c>
      <c r="AD10" s="275" t="s">
        <v>112</v>
      </c>
      <c r="AE10" s="275" t="s">
        <v>112</v>
      </c>
      <c r="AF10" s="275" t="s">
        <v>112</v>
      </c>
      <c r="AG10" s="275" t="s">
        <v>112</v>
      </c>
      <c r="AH10" s="275" t="s">
        <v>112</v>
      </c>
      <c r="AI10" s="275" t="s">
        <v>112</v>
      </c>
      <c r="AJ10" s="436" t="s">
        <v>112</v>
      </c>
      <c r="AK10" s="148"/>
    </row>
    <row r="11" spans="1:37" x14ac:dyDescent="0.2">
      <c r="A11" s="268"/>
      <c r="B11" s="924"/>
      <c r="C11" s="269" t="s">
        <v>112</v>
      </c>
      <c r="D11" s="276" t="s">
        <v>112</v>
      </c>
      <c r="E11" s="279" t="s">
        <v>112</v>
      </c>
      <c r="F11" s="280" t="s">
        <v>112</v>
      </c>
      <c r="G11" s="278">
        <v>2</v>
      </c>
      <c r="H11" s="273" t="s">
        <v>112</v>
      </c>
      <c r="I11" s="274" t="s">
        <v>112</v>
      </c>
      <c r="J11" s="274" t="s">
        <v>112</v>
      </c>
      <c r="K11" s="274" t="s">
        <v>112</v>
      </c>
      <c r="L11" s="275" t="s">
        <v>112</v>
      </c>
      <c r="M11" s="275" t="s">
        <v>112</v>
      </c>
      <c r="N11" s="275" t="s">
        <v>112</v>
      </c>
      <c r="O11" s="275" t="s">
        <v>112</v>
      </c>
      <c r="P11" s="275" t="s">
        <v>112</v>
      </c>
      <c r="Q11" s="275" t="s">
        <v>112</v>
      </c>
      <c r="R11" s="275" t="s">
        <v>112</v>
      </c>
      <c r="S11" s="275" t="s">
        <v>112</v>
      </c>
      <c r="T11" s="275" t="s">
        <v>112</v>
      </c>
      <c r="U11" s="275" t="s">
        <v>112</v>
      </c>
      <c r="V11" s="275" t="s">
        <v>112</v>
      </c>
      <c r="W11" s="275" t="s">
        <v>112</v>
      </c>
      <c r="X11" s="275" t="s">
        <v>112</v>
      </c>
      <c r="Y11" s="275" t="s">
        <v>112</v>
      </c>
      <c r="Z11" s="275" t="s">
        <v>112</v>
      </c>
      <c r="AA11" s="275" t="s">
        <v>112</v>
      </c>
      <c r="AB11" s="275" t="s">
        <v>112</v>
      </c>
      <c r="AC11" s="275" t="s">
        <v>112</v>
      </c>
      <c r="AD11" s="275" t="s">
        <v>112</v>
      </c>
      <c r="AE11" s="275" t="s">
        <v>112</v>
      </c>
      <c r="AF11" s="275" t="s">
        <v>112</v>
      </c>
      <c r="AG11" s="275" t="s">
        <v>112</v>
      </c>
      <c r="AH11" s="275" t="s">
        <v>112</v>
      </c>
      <c r="AI11" s="275" t="s">
        <v>112</v>
      </c>
      <c r="AJ11" s="436" t="s">
        <v>112</v>
      </c>
      <c r="AK11" s="148"/>
    </row>
    <row r="12" spans="1:37" ht="15.75" thickBot="1" x14ac:dyDescent="0.25">
      <c r="A12" s="268"/>
      <c r="B12" s="925"/>
      <c r="C12" s="281" t="s">
        <v>112</v>
      </c>
      <c r="D12" s="282" t="s">
        <v>112</v>
      </c>
      <c r="E12" s="283" t="s">
        <v>112</v>
      </c>
      <c r="F12" s="284" t="s">
        <v>112</v>
      </c>
      <c r="G12" s="284">
        <v>2</v>
      </c>
      <c r="H12" s="285" t="s">
        <v>112</v>
      </c>
      <c r="I12" s="286" t="s">
        <v>112</v>
      </c>
      <c r="J12" s="286" t="s">
        <v>112</v>
      </c>
      <c r="K12" s="286" t="s">
        <v>112</v>
      </c>
      <c r="L12" s="287" t="s">
        <v>112</v>
      </c>
      <c r="M12" s="287" t="s">
        <v>112</v>
      </c>
      <c r="N12" s="287" t="s">
        <v>112</v>
      </c>
      <c r="O12" s="287" t="s">
        <v>112</v>
      </c>
      <c r="P12" s="287" t="s">
        <v>112</v>
      </c>
      <c r="Q12" s="287" t="s">
        <v>112</v>
      </c>
      <c r="R12" s="287" t="s">
        <v>112</v>
      </c>
      <c r="S12" s="287" t="s">
        <v>112</v>
      </c>
      <c r="T12" s="287" t="s">
        <v>112</v>
      </c>
      <c r="U12" s="287" t="s">
        <v>112</v>
      </c>
      <c r="V12" s="287" t="s">
        <v>112</v>
      </c>
      <c r="W12" s="287" t="s">
        <v>112</v>
      </c>
      <c r="X12" s="287" t="s">
        <v>112</v>
      </c>
      <c r="Y12" s="287" t="s">
        <v>112</v>
      </c>
      <c r="Z12" s="287" t="s">
        <v>112</v>
      </c>
      <c r="AA12" s="287" t="s">
        <v>112</v>
      </c>
      <c r="AB12" s="287" t="s">
        <v>112</v>
      </c>
      <c r="AC12" s="287" t="s">
        <v>112</v>
      </c>
      <c r="AD12" s="287" t="s">
        <v>112</v>
      </c>
      <c r="AE12" s="287" t="s">
        <v>112</v>
      </c>
      <c r="AF12" s="287" t="s">
        <v>112</v>
      </c>
      <c r="AG12" s="287" t="s">
        <v>112</v>
      </c>
      <c r="AH12" s="287" t="s">
        <v>112</v>
      </c>
      <c r="AI12" s="287" t="s">
        <v>112</v>
      </c>
      <c r="AJ12" s="476" t="s">
        <v>112</v>
      </c>
      <c r="AK12" s="148"/>
    </row>
    <row r="13" spans="1:37" x14ac:dyDescent="0.2">
      <c r="A13" s="150"/>
      <c r="B13" s="939" t="s">
        <v>618</v>
      </c>
      <c r="C13" s="265" t="s">
        <v>619</v>
      </c>
      <c r="D13" s="354" t="s">
        <v>620</v>
      </c>
      <c r="E13" s="266" t="s">
        <v>621</v>
      </c>
      <c r="F13" s="267" t="s">
        <v>75</v>
      </c>
      <c r="G13" s="267">
        <v>2</v>
      </c>
      <c r="H13" s="355">
        <f>'2. BL Supply'!H10+'6. Preferred (Scenario Yr)'!H17</f>
        <v>0</v>
      </c>
      <c r="I13" s="363">
        <f>'2. BL Supply'!I10+'6. Preferred (Scenario Yr)'!I17</f>
        <v>0</v>
      </c>
      <c r="J13" s="363">
        <f>'2. BL Supply'!J10+'6. Preferred (Scenario Yr)'!J17</f>
        <v>0</v>
      </c>
      <c r="K13" s="363">
        <f>'2. BL Supply'!K10+'6. Preferred (Scenario Yr)'!K17</f>
        <v>0</v>
      </c>
      <c r="L13" s="356">
        <f>'2. BL Supply'!L10+'6. Preferred (Scenario Yr)'!L17</f>
        <v>0</v>
      </c>
      <c r="M13" s="356">
        <f>'2. BL Supply'!M10+'6. Preferred (Scenario Yr)'!M17</f>
        <v>0</v>
      </c>
      <c r="N13" s="356">
        <f>'2. BL Supply'!N10+'6. Preferred (Scenario Yr)'!N17</f>
        <v>0</v>
      </c>
      <c r="O13" s="356">
        <f>'2. BL Supply'!O10+'6. Preferred (Scenario Yr)'!O17</f>
        <v>0</v>
      </c>
      <c r="P13" s="356">
        <f>'2. BL Supply'!P10+'6. Preferred (Scenario Yr)'!P17</f>
        <v>0</v>
      </c>
      <c r="Q13" s="356">
        <f>'2. BL Supply'!Q10+'6. Preferred (Scenario Yr)'!Q17</f>
        <v>0</v>
      </c>
      <c r="R13" s="356">
        <f>'2. BL Supply'!R10+'6. Preferred (Scenario Yr)'!R17</f>
        <v>0</v>
      </c>
      <c r="S13" s="356">
        <f>'2. BL Supply'!S10+'6. Preferred (Scenario Yr)'!S17</f>
        <v>0</v>
      </c>
      <c r="T13" s="356">
        <f>'2. BL Supply'!T10+'6. Preferred (Scenario Yr)'!T17</f>
        <v>0</v>
      </c>
      <c r="U13" s="356">
        <f>'2. BL Supply'!U10+'6. Preferred (Scenario Yr)'!U17</f>
        <v>0</v>
      </c>
      <c r="V13" s="356">
        <f>'2. BL Supply'!V10+'6. Preferred (Scenario Yr)'!V17</f>
        <v>0</v>
      </c>
      <c r="W13" s="356">
        <f>'2. BL Supply'!W10+'6. Preferred (Scenario Yr)'!W17</f>
        <v>0</v>
      </c>
      <c r="X13" s="356">
        <f>'2. BL Supply'!X10+'6. Preferred (Scenario Yr)'!X17</f>
        <v>0</v>
      </c>
      <c r="Y13" s="356">
        <f>'2. BL Supply'!Y10+'6. Preferred (Scenario Yr)'!Y17</f>
        <v>0</v>
      </c>
      <c r="Z13" s="356">
        <f>'2. BL Supply'!Z10+'6. Preferred (Scenario Yr)'!Z17</f>
        <v>0</v>
      </c>
      <c r="AA13" s="356">
        <f>'2. BL Supply'!AA10+'6. Preferred (Scenario Yr)'!AA17</f>
        <v>0</v>
      </c>
      <c r="AB13" s="356">
        <f>'2. BL Supply'!AB10+'6. Preferred (Scenario Yr)'!AB17</f>
        <v>0</v>
      </c>
      <c r="AC13" s="356">
        <f>'2. BL Supply'!AC10+'6. Preferred (Scenario Yr)'!AC17</f>
        <v>0</v>
      </c>
      <c r="AD13" s="356">
        <f>'2. BL Supply'!AD10+'6. Preferred (Scenario Yr)'!AD17</f>
        <v>0</v>
      </c>
      <c r="AE13" s="356">
        <f>'2. BL Supply'!AE10+'6. Preferred (Scenario Yr)'!AE17</f>
        <v>0</v>
      </c>
      <c r="AF13" s="356">
        <f>'2. BL Supply'!AF10+'6. Preferred (Scenario Yr)'!AF17</f>
        <v>0</v>
      </c>
      <c r="AG13" s="356">
        <f>'2. BL Supply'!AG10+'6. Preferred (Scenario Yr)'!AG17</f>
        <v>0</v>
      </c>
      <c r="AH13" s="356">
        <f>'2. BL Supply'!AH10+'6. Preferred (Scenario Yr)'!AH17</f>
        <v>0</v>
      </c>
      <c r="AI13" s="356">
        <f>'2. BL Supply'!AI10+'6. Preferred (Scenario Yr)'!AI17</f>
        <v>0</v>
      </c>
      <c r="AJ13" s="372">
        <f>'2. BL Supply'!AJ10+'6. Preferred (Scenario Yr)'!AJ17</f>
        <v>0</v>
      </c>
      <c r="AK13" s="148"/>
    </row>
    <row r="14" spans="1:37" x14ac:dyDescent="0.2">
      <c r="A14" s="268"/>
      <c r="B14" s="940"/>
      <c r="C14" s="269" t="s">
        <v>112</v>
      </c>
      <c r="D14" s="276" t="s">
        <v>112</v>
      </c>
      <c r="E14" s="271" t="s">
        <v>112</v>
      </c>
      <c r="F14" s="272" t="s">
        <v>112</v>
      </c>
      <c r="G14" s="272">
        <v>2</v>
      </c>
      <c r="H14" s="273" t="s">
        <v>112</v>
      </c>
      <c r="I14" s="274" t="s">
        <v>112</v>
      </c>
      <c r="J14" s="274" t="s">
        <v>112</v>
      </c>
      <c r="K14" s="274" t="s">
        <v>112</v>
      </c>
      <c r="L14" s="275" t="s">
        <v>112</v>
      </c>
      <c r="M14" s="275" t="s">
        <v>112</v>
      </c>
      <c r="N14" s="275" t="s">
        <v>112</v>
      </c>
      <c r="O14" s="275" t="s">
        <v>112</v>
      </c>
      <c r="P14" s="275" t="s">
        <v>112</v>
      </c>
      <c r="Q14" s="275" t="s">
        <v>112</v>
      </c>
      <c r="R14" s="275" t="s">
        <v>112</v>
      </c>
      <c r="S14" s="275" t="s">
        <v>112</v>
      </c>
      <c r="T14" s="275" t="s">
        <v>112</v>
      </c>
      <c r="U14" s="275" t="s">
        <v>112</v>
      </c>
      <c r="V14" s="275" t="s">
        <v>112</v>
      </c>
      <c r="W14" s="275" t="s">
        <v>112</v>
      </c>
      <c r="X14" s="275" t="s">
        <v>112</v>
      </c>
      <c r="Y14" s="275" t="s">
        <v>112</v>
      </c>
      <c r="Z14" s="275" t="s">
        <v>112</v>
      </c>
      <c r="AA14" s="275" t="s">
        <v>112</v>
      </c>
      <c r="AB14" s="275" t="s">
        <v>112</v>
      </c>
      <c r="AC14" s="275" t="s">
        <v>112</v>
      </c>
      <c r="AD14" s="275" t="s">
        <v>112</v>
      </c>
      <c r="AE14" s="275" t="s">
        <v>112</v>
      </c>
      <c r="AF14" s="275" t="s">
        <v>112</v>
      </c>
      <c r="AG14" s="275" t="s">
        <v>112</v>
      </c>
      <c r="AH14" s="275" t="s">
        <v>112</v>
      </c>
      <c r="AI14" s="275" t="s">
        <v>112</v>
      </c>
      <c r="AJ14" s="436" t="s">
        <v>112</v>
      </c>
      <c r="AK14" s="148"/>
    </row>
    <row r="15" spans="1:37" x14ac:dyDescent="0.2">
      <c r="A15" s="268"/>
      <c r="B15" s="940"/>
      <c r="C15" s="269" t="s">
        <v>112</v>
      </c>
      <c r="D15" s="276" t="s">
        <v>112</v>
      </c>
      <c r="E15" s="271" t="s">
        <v>112</v>
      </c>
      <c r="F15" s="272" t="s">
        <v>112</v>
      </c>
      <c r="G15" s="272">
        <v>2</v>
      </c>
      <c r="H15" s="273" t="s">
        <v>112</v>
      </c>
      <c r="I15" s="274" t="s">
        <v>112</v>
      </c>
      <c r="J15" s="274" t="s">
        <v>112</v>
      </c>
      <c r="K15" s="274" t="s">
        <v>112</v>
      </c>
      <c r="L15" s="275" t="s">
        <v>112</v>
      </c>
      <c r="M15" s="275" t="s">
        <v>112</v>
      </c>
      <c r="N15" s="275" t="s">
        <v>112</v>
      </c>
      <c r="O15" s="275" t="s">
        <v>112</v>
      </c>
      <c r="P15" s="275" t="s">
        <v>112</v>
      </c>
      <c r="Q15" s="275" t="s">
        <v>112</v>
      </c>
      <c r="R15" s="275" t="s">
        <v>112</v>
      </c>
      <c r="S15" s="275" t="s">
        <v>112</v>
      </c>
      <c r="T15" s="275" t="s">
        <v>112</v>
      </c>
      <c r="U15" s="275" t="s">
        <v>112</v>
      </c>
      <c r="V15" s="275" t="s">
        <v>112</v>
      </c>
      <c r="W15" s="275" t="s">
        <v>112</v>
      </c>
      <c r="X15" s="275" t="s">
        <v>112</v>
      </c>
      <c r="Y15" s="275" t="s">
        <v>112</v>
      </c>
      <c r="Z15" s="275" t="s">
        <v>112</v>
      </c>
      <c r="AA15" s="275" t="s">
        <v>112</v>
      </c>
      <c r="AB15" s="275" t="s">
        <v>112</v>
      </c>
      <c r="AC15" s="275" t="s">
        <v>112</v>
      </c>
      <c r="AD15" s="275" t="s">
        <v>112</v>
      </c>
      <c r="AE15" s="275" t="s">
        <v>112</v>
      </c>
      <c r="AF15" s="275" t="s">
        <v>112</v>
      </c>
      <c r="AG15" s="275" t="s">
        <v>112</v>
      </c>
      <c r="AH15" s="275" t="s">
        <v>112</v>
      </c>
      <c r="AI15" s="275" t="s">
        <v>112</v>
      </c>
      <c r="AJ15" s="436" t="s">
        <v>112</v>
      </c>
      <c r="AK15" s="148"/>
    </row>
    <row r="16" spans="1:37" x14ac:dyDescent="0.2">
      <c r="A16" s="268"/>
      <c r="B16" s="940"/>
      <c r="C16" s="269" t="s">
        <v>112</v>
      </c>
      <c r="D16" s="276" t="s">
        <v>112</v>
      </c>
      <c r="E16" s="271" t="s">
        <v>112</v>
      </c>
      <c r="F16" s="272" t="s">
        <v>112</v>
      </c>
      <c r="G16" s="272">
        <v>2</v>
      </c>
      <c r="H16" s="273" t="s">
        <v>112</v>
      </c>
      <c r="I16" s="362" t="s">
        <v>112</v>
      </c>
      <c r="J16" s="296" t="s">
        <v>112</v>
      </c>
      <c r="K16" s="296" t="s">
        <v>112</v>
      </c>
      <c r="L16" s="275" t="s">
        <v>112</v>
      </c>
      <c r="M16" s="275" t="s">
        <v>112</v>
      </c>
      <c r="N16" s="275" t="s">
        <v>112</v>
      </c>
      <c r="O16" s="275" t="s">
        <v>112</v>
      </c>
      <c r="P16" s="275" t="s">
        <v>112</v>
      </c>
      <c r="Q16" s="275" t="s">
        <v>112</v>
      </c>
      <c r="R16" s="275" t="s">
        <v>112</v>
      </c>
      <c r="S16" s="275" t="s">
        <v>112</v>
      </c>
      <c r="T16" s="275" t="s">
        <v>112</v>
      </c>
      <c r="U16" s="275" t="s">
        <v>112</v>
      </c>
      <c r="V16" s="275" t="s">
        <v>112</v>
      </c>
      <c r="W16" s="275" t="s">
        <v>112</v>
      </c>
      <c r="X16" s="275" t="s">
        <v>112</v>
      </c>
      <c r="Y16" s="275" t="s">
        <v>112</v>
      </c>
      <c r="Z16" s="275" t="s">
        <v>112</v>
      </c>
      <c r="AA16" s="275" t="s">
        <v>112</v>
      </c>
      <c r="AB16" s="275" t="s">
        <v>112</v>
      </c>
      <c r="AC16" s="275" t="s">
        <v>112</v>
      </c>
      <c r="AD16" s="275" t="s">
        <v>112</v>
      </c>
      <c r="AE16" s="275" t="s">
        <v>112</v>
      </c>
      <c r="AF16" s="275" t="s">
        <v>112</v>
      </c>
      <c r="AG16" s="275" t="s">
        <v>112</v>
      </c>
      <c r="AH16" s="275" t="s">
        <v>112</v>
      </c>
      <c r="AI16" s="275" t="s">
        <v>112</v>
      </c>
      <c r="AJ16" s="436" t="s">
        <v>112</v>
      </c>
      <c r="AK16" s="148"/>
    </row>
    <row r="17" spans="1:37" x14ac:dyDescent="0.2">
      <c r="A17" s="150"/>
      <c r="B17" s="940"/>
      <c r="C17" s="265" t="s">
        <v>622</v>
      </c>
      <c r="D17" s="359" t="s">
        <v>623</v>
      </c>
      <c r="E17" s="266" t="s">
        <v>624</v>
      </c>
      <c r="F17" s="267" t="s">
        <v>75</v>
      </c>
      <c r="G17" s="267">
        <v>2</v>
      </c>
      <c r="H17" s="355">
        <f>'2. BL Supply'!H14+'6. Preferred (Scenario Yr)'!H24</f>
        <v>0</v>
      </c>
      <c r="I17" s="449">
        <f>'2. BL Supply'!I14+'6. Preferred (Scenario Yr)'!I24</f>
        <v>0</v>
      </c>
      <c r="J17" s="449">
        <f>'2. BL Supply'!J14+'6. Preferred (Scenario Yr)'!J24</f>
        <v>0</v>
      </c>
      <c r="K17" s="449">
        <f>'2. BL Supply'!K14+'6. Preferred (Scenario Yr)'!K24</f>
        <v>0</v>
      </c>
      <c r="L17" s="356">
        <f>'2. BL Supply'!L14+'6. Preferred (Scenario Yr)'!L24</f>
        <v>0</v>
      </c>
      <c r="M17" s="356">
        <f>'2. BL Supply'!M14+'6. Preferred (Scenario Yr)'!M24</f>
        <v>0</v>
      </c>
      <c r="N17" s="356">
        <f>'2. BL Supply'!N14+'6. Preferred (Scenario Yr)'!N24</f>
        <v>0</v>
      </c>
      <c r="O17" s="356">
        <f>'2. BL Supply'!O14+'6. Preferred (Scenario Yr)'!O24</f>
        <v>0</v>
      </c>
      <c r="P17" s="356">
        <f>'2. BL Supply'!P14+'6. Preferred (Scenario Yr)'!P24</f>
        <v>0</v>
      </c>
      <c r="Q17" s="356">
        <f>'2. BL Supply'!Q14+'6. Preferred (Scenario Yr)'!Q24</f>
        <v>0</v>
      </c>
      <c r="R17" s="356">
        <f>'2. BL Supply'!R14+'6. Preferred (Scenario Yr)'!R24</f>
        <v>0</v>
      </c>
      <c r="S17" s="356">
        <f>'2. BL Supply'!S14+'6. Preferred (Scenario Yr)'!S24</f>
        <v>0</v>
      </c>
      <c r="T17" s="356">
        <f>'2. BL Supply'!T14+'6. Preferred (Scenario Yr)'!T24</f>
        <v>0</v>
      </c>
      <c r="U17" s="356">
        <f>'2. BL Supply'!U14+'6. Preferred (Scenario Yr)'!U24</f>
        <v>0</v>
      </c>
      <c r="V17" s="356">
        <f>'2. BL Supply'!V14+'6. Preferred (Scenario Yr)'!V24</f>
        <v>0</v>
      </c>
      <c r="W17" s="356">
        <f>'2. BL Supply'!W14+'6. Preferred (Scenario Yr)'!W24</f>
        <v>0</v>
      </c>
      <c r="X17" s="356">
        <f>'2. BL Supply'!X14+'6. Preferred (Scenario Yr)'!X24</f>
        <v>0</v>
      </c>
      <c r="Y17" s="356">
        <f>'2. BL Supply'!Y14+'6. Preferred (Scenario Yr)'!Y24</f>
        <v>0</v>
      </c>
      <c r="Z17" s="356">
        <f>'2. BL Supply'!Z14+'6. Preferred (Scenario Yr)'!Z24</f>
        <v>0</v>
      </c>
      <c r="AA17" s="356">
        <f>'2. BL Supply'!AA14+'6. Preferred (Scenario Yr)'!AA24</f>
        <v>0</v>
      </c>
      <c r="AB17" s="356">
        <f>'2. BL Supply'!AB14+'6. Preferred (Scenario Yr)'!AB24</f>
        <v>0</v>
      </c>
      <c r="AC17" s="356">
        <f>'2. BL Supply'!AC14+'6. Preferred (Scenario Yr)'!AC24</f>
        <v>0</v>
      </c>
      <c r="AD17" s="356">
        <f>'2. BL Supply'!AD14+'6. Preferred (Scenario Yr)'!AD24</f>
        <v>0</v>
      </c>
      <c r="AE17" s="356">
        <f>'2. BL Supply'!AE14+'6. Preferred (Scenario Yr)'!AE24</f>
        <v>0</v>
      </c>
      <c r="AF17" s="356">
        <f>'2. BL Supply'!AF14+'6. Preferred (Scenario Yr)'!AF24</f>
        <v>0</v>
      </c>
      <c r="AG17" s="356">
        <f>'2. BL Supply'!AG14+'6. Preferred (Scenario Yr)'!AG24</f>
        <v>0</v>
      </c>
      <c r="AH17" s="356">
        <f>'2. BL Supply'!AH14+'6. Preferred (Scenario Yr)'!AH24</f>
        <v>0</v>
      </c>
      <c r="AI17" s="356">
        <f>'2. BL Supply'!AI14+'6. Preferred (Scenario Yr)'!AI24</f>
        <v>0</v>
      </c>
      <c r="AJ17" s="372">
        <f>'2. BL Supply'!AJ14+'6. Preferred (Scenario Yr)'!AJ24</f>
        <v>0</v>
      </c>
      <c r="AK17" s="148"/>
    </row>
    <row r="18" spans="1:37" x14ac:dyDescent="0.2">
      <c r="A18" s="268"/>
      <c r="B18" s="940"/>
      <c r="C18" s="269" t="s">
        <v>112</v>
      </c>
      <c r="D18" s="288" t="s">
        <v>112</v>
      </c>
      <c r="E18" s="277" t="s">
        <v>112</v>
      </c>
      <c r="F18" s="278" t="s">
        <v>112</v>
      </c>
      <c r="G18" s="278">
        <v>2</v>
      </c>
      <c r="H18" s="273" t="s">
        <v>112</v>
      </c>
      <c r="I18" s="274" t="s">
        <v>112</v>
      </c>
      <c r="J18" s="274" t="s">
        <v>112</v>
      </c>
      <c r="K18" s="274" t="s">
        <v>112</v>
      </c>
      <c r="L18" s="275" t="s">
        <v>625</v>
      </c>
      <c r="M18" s="275" t="s">
        <v>112</v>
      </c>
      <c r="N18" s="275" t="s">
        <v>112</v>
      </c>
      <c r="O18" s="275" t="s">
        <v>112</v>
      </c>
      <c r="P18" s="275" t="s">
        <v>112</v>
      </c>
      <c r="Q18" s="275" t="s">
        <v>112</v>
      </c>
      <c r="R18" s="275" t="s">
        <v>112</v>
      </c>
      <c r="S18" s="275" t="s">
        <v>112</v>
      </c>
      <c r="T18" s="275" t="s">
        <v>112</v>
      </c>
      <c r="U18" s="275" t="s">
        <v>112</v>
      </c>
      <c r="V18" s="275" t="s">
        <v>112</v>
      </c>
      <c r="W18" s="275" t="s">
        <v>112</v>
      </c>
      <c r="X18" s="275" t="s">
        <v>112</v>
      </c>
      <c r="Y18" s="275" t="s">
        <v>112</v>
      </c>
      <c r="Z18" s="275" t="s">
        <v>112</v>
      </c>
      <c r="AA18" s="275" t="s">
        <v>112</v>
      </c>
      <c r="AB18" s="275" t="s">
        <v>112</v>
      </c>
      <c r="AC18" s="275" t="s">
        <v>112</v>
      </c>
      <c r="AD18" s="275" t="s">
        <v>112</v>
      </c>
      <c r="AE18" s="275" t="s">
        <v>112</v>
      </c>
      <c r="AF18" s="275" t="s">
        <v>112</v>
      </c>
      <c r="AG18" s="275" t="s">
        <v>112</v>
      </c>
      <c r="AH18" s="275" t="s">
        <v>112</v>
      </c>
      <c r="AI18" s="275" t="s">
        <v>112</v>
      </c>
      <c r="AJ18" s="436" t="s">
        <v>112</v>
      </c>
      <c r="AK18" s="148"/>
    </row>
    <row r="19" spans="1:37" x14ac:dyDescent="0.2">
      <c r="A19" s="268"/>
      <c r="B19" s="940"/>
      <c r="C19" s="269" t="s">
        <v>112</v>
      </c>
      <c r="D19" s="288" t="s">
        <v>112</v>
      </c>
      <c r="E19" s="277" t="s">
        <v>112</v>
      </c>
      <c r="F19" s="278" t="s">
        <v>112</v>
      </c>
      <c r="G19" s="278">
        <v>2</v>
      </c>
      <c r="H19" s="273" t="s">
        <v>112</v>
      </c>
      <c r="I19" s="274" t="s">
        <v>112</v>
      </c>
      <c r="J19" s="274" t="s">
        <v>112</v>
      </c>
      <c r="K19" s="274" t="s">
        <v>112</v>
      </c>
      <c r="L19" s="275" t="s">
        <v>112</v>
      </c>
      <c r="M19" s="275" t="s">
        <v>112</v>
      </c>
      <c r="N19" s="275" t="s">
        <v>112</v>
      </c>
      <c r="O19" s="275" t="s">
        <v>112</v>
      </c>
      <c r="P19" s="275" t="s">
        <v>112</v>
      </c>
      <c r="Q19" s="275" t="s">
        <v>112</v>
      </c>
      <c r="R19" s="275" t="s">
        <v>112</v>
      </c>
      <c r="S19" s="275" t="s">
        <v>112</v>
      </c>
      <c r="T19" s="275" t="s">
        <v>112</v>
      </c>
      <c r="U19" s="275" t="s">
        <v>112</v>
      </c>
      <c r="V19" s="275" t="s">
        <v>112</v>
      </c>
      <c r="W19" s="275" t="s">
        <v>112</v>
      </c>
      <c r="X19" s="275" t="s">
        <v>112</v>
      </c>
      <c r="Y19" s="275" t="s">
        <v>112</v>
      </c>
      <c r="Z19" s="275" t="s">
        <v>112</v>
      </c>
      <c r="AA19" s="275" t="s">
        <v>112</v>
      </c>
      <c r="AB19" s="275" t="s">
        <v>112</v>
      </c>
      <c r="AC19" s="275" t="s">
        <v>112</v>
      </c>
      <c r="AD19" s="275" t="s">
        <v>112</v>
      </c>
      <c r="AE19" s="275" t="s">
        <v>112</v>
      </c>
      <c r="AF19" s="275" t="s">
        <v>112</v>
      </c>
      <c r="AG19" s="275" t="s">
        <v>112</v>
      </c>
      <c r="AH19" s="275" t="s">
        <v>112</v>
      </c>
      <c r="AI19" s="275" t="s">
        <v>112</v>
      </c>
      <c r="AJ19" s="436" t="s">
        <v>112</v>
      </c>
      <c r="AK19" s="148"/>
    </row>
    <row r="20" spans="1:37" x14ac:dyDescent="0.2">
      <c r="A20" s="268"/>
      <c r="B20" s="940"/>
      <c r="C20" s="269" t="s">
        <v>112</v>
      </c>
      <c r="D20" s="270" t="s">
        <v>112</v>
      </c>
      <c r="E20" s="289" t="s">
        <v>112</v>
      </c>
      <c r="F20" s="272" t="s">
        <v>112</v>
      </c>
      <c r="G20" s="272">
        <v>2</v>
      </c>
      <c r="H20" s="273" t="s">
        <v>112</v>
      </c>
      <c r="I20" s="362" t="s">
        <v>112</v>
      </c>
      <c r="J20" s="296" t="s">
        <v>112</v>
      </c>
      <c r="K20" s="296" t="s">
        <v>112</v>
      </c>
      <c r="L20" s="275" t="s">
        <v>112</v>
      </c>
      <c r="M20" s="275" t="s">
        <v>112</v>
      </c>
      <c r="N20" s="275" t="s">
        <v>112</v>
      </c>
      <c r="O20" s="275" t="s">
        <v>112</v>
      </c>
      <c r="P20" s="275" t="s">
        <v>112</v>
      </c>
      <c r="Q20" s="275" t="s">
        <v>112</v>
      </c>
      <c r="R20" s="275" t="s">
        <v>112</v>
      </c>
      <c r="S20" s="275" t="s">
        <v>112</v>
      </c>
      <c r="T20" s="275" t="s">
        <v>112</v>
      </c>
      <c r="U20" s="275" t="s">
        <v>112</v>
      </c>
      <c r="V20" s="275" t="s">
        <v>112</v>
      </c>
      <c r="W20" s="275" t="s">
        <v>112</v>
      </c>
      <c r="X20" s="275" t="s">
        <v>112</v>
      </c>
      <c r="Y20" s="275" t="s">
        <v>112</v>
      </c>
      <c r="Z20" s="275" t="s">
        <v>112</v>
      </c>
      <c r="AA20" s="275" t="s">
        <v>112</v>
      </c>
      <c r="AB20" s="275" t="s">
        <v>112</v>
      </c>
      <c r="AC20" s="275" t="s">
        <v>112</v>
      </c>
      <c r="AD20" s="275" t="s">
        <v>112</v>
      </c>
      <c r="AE20" s="275" t="s">
        <v>112</v>
      </c>
      <c r="AF20" s="275" t="s">
        <v>112</v>
      </c>
      <c r="AG20" s="275" t="s">
        <v>112</v>
      </c>
      <c r="AH20" s="275" t="s">
        <v>112</v>
      </c>
      <c r="AI20" s="275" t="s">
        <v>112</v>
      </c>
      <c r="AJ20" s="436" t="s">
        <v>112</v>
      </c>
      <c r="AK20" s="148"/>
    </row>
    <row r="21" spans="1:37" x14ac:dyDescent="0.2">
      <c r="A21" s="150"/>
      <c r="B21" s="940"/>
      <c r="C21" s="265" t="s">
        <v>626</v>
      </c>
      <c r="D21" s="359" t="s">
        <v>627</v>
      </c>
      <c r="E21" s="266" t="s">
        <v>628</v>
      </c>
      <c r="F21" s="267"/>
      <c r="G21" s="267">
        <v>2</v>
      </c>
      <c r="H21" s="355">
        <f>'2. BL Supply'!H17+'2. BL Supply'!H18+'6. Preferred (Scenario Yr)'!H27</f>
        <v>14</v>
      </c>
      <c r="I21" s="449">
        <f>'2. BL Supply'!I17+'2. BL Supply'!I18+'6. Preferred (Scenario Yr)'!I27</f>
        <v>14</v>
      </c>
      <c r="J21" s="449">
        <f>'2. BL Supply'!J17+'2. BL Supply'!J18+'6. Preferred (Scenario Yr)'!J27</f>
        <v>14</v>
      </c>
      <c r="K21" s="449">
        <f>'2. BL Supply'!K17+'2. BL Supply'!K18+'6. Preferred (Scenario Yr)'!K27</f>
        <v>14</v>
      </c>
      <c r="L21" s="356">
        <f>'2. BL Supply'!L17+'2. BL Supply'!L18+'6. Preferred (Scenario Yr)'!L27</f>
        <v>14</v>
      </c>
      <c r="M21" s="356">
        <f>'2. BL Supply'!M17+'2. BL Supply'!M18+'6. Preferred (Scenario Yr)'!M27</f>
        <v>14</v>
      </c>
      <c r="N21" s="356">
        <f>'2. BL Supply'!N17+'2. BL Supply'!N18+'6. Preferred (Scenario Yr)'!N27</f>
        <v>14</v>
      </c>
      <c r="O21" s="356">
        <f>'2. BL Supply'!O17+'2. BL Supply'!O18+'6. Preferred (Scenario Yr)'!O27</f>
        <v>14</v>
      </c>
      <c r="P21" s="356">
        <f>'2. BL Supply'!P17+'2. BL Supply'!P18+'6. Preferred (Scenario Yr)'!P27</f>
        <v>14</v>
      </c>
      <c r="Q21" s="356">
        <f>'2. BL Supply'!Q17+'2. BL Supply'!Q18+'6. Preferred (Scenario Yr)'!Q27</f>
        <v>14</v>
      </c>
      <c r="R21" s="356">
        <f>'2. BL Supply'!R17+'2. BL Supply'!R18+'6. Preferred (Scenario Yr)'!R27</f>
        <v>14</v>
      </c>
      <c r="S21" s="356">
        <f>'2. BL Supply'!S17+'2. BL Supply'!S18+'6. Preferred (Scenario Yr)'!S27</f>
        <v>14</v>
      </c>
      <c r="T21" s="356">
        <f>'2. BL Supply'!T17+'2. BL Supply'!T18+'6. Preferred (Scenario Yr)'!T27</f>
        <v>14</v>
      </c>
      <c r="U21" s="356">
        <f>'2. BL Supply'!U17+'2. BL Supply'!U18+'6. Preferred (Scenario Yr)'!U27</f>
        <v>14</v>
      </c>
      <c r="V21" s="356">
        <f>'2. BL Supply'!V17+'2. BL Supply'!V18+'6. Preferred (Scenario Yr)'!V27</f>
        <v>14</v>
      </c>
      <c r="W21" s="356">
        <f>'2. BL Supply'!W17+'2. BL Supply'!W18+'6. Preferred (Scenario Yr)'!W27</f>
        <v>14</v>
      </c>
      <c r="X21" s="356">
        <f>'2. BL Supply'!X17+'2. BL Supply'!X18+'6. Preferred (Scenario Yr)'!X27</f>
        <v>14</v>
      </c>
      <c r="Y21" s="356">
        <f>'2. BL Supply'!Y17+'2. BL Supply'!Y18+'6. Preferred (Scenario Yr)'!Y27</f>
        <v>14</v>
      </c>
      <c r="Z21" s="356">
        <f>'2. BL Supply'!Z17+'2. BL Supply'!Z18+'6. Preferred (Scenario Yr)'!Z27</f>
        <v>14</v>
      </c>
      <c r="AA21" s="356">
        <f>'2. BL Supply'!AA17+'2. BL Supply'!AA18+'6. Preferred (Scenario Yr)'!AA27</f>
        <v>14</v>
      </c>
      <c r="AB21" s="356">
        <f>'2. BL Supply'!AB17+'2. BL Supply'!AB18+'6. Preferred (Scenario Yr)'!AB27</f>
        <v>14</v>
      </c>
      <c r="AC21" s="356">
        <f>'2. BL Supply'!AC17+'2. BL Supply'!AC18+'6. Preferred (Scenario Yr)'!AC27</f>
        <v>14</v>
      </c>
      <c r="AD21" s="356">
        <f>'2. BL Supply'!AD17+'2. BL Supply'!AD18+'6. Preferred (Scenario Yr)'!AD27</f>
        <v>14</v>
      </c>
      <c r="AE21" s="356">
        <f>'2. BL Supply'!AE17+'2. BL Supply'!AE18+'6. Preferred (Scenario Yr)'!AE27</f>
        <v>14</v>
      </c>
      <c r="AF21" s="356">
        <f>'2. BL Supply'!AF17+'2. BL Supply'!AF18+'6. Preferred (Scenario Yr)'!AF27</f>
        <v>14</v>
      </c>
      <c r="AG21" s="356">
        <f>'2. BL Supply'!AG17+'2. BL Supply'!AG18+'6. Preferred (Scenario Yr)'!AG27</f>
        <v>14</v>
      </c>
      <c r="AH21" s="356">
        <f>'2. BL Supply'!AH17+'2. BL Supply'!AH18+'6. Preferred (Scenario Yr)'!AH27</f>
        <v>14</v>
      </c>
      <c r="AI21" s="356">
        <f>'2. BL Supply'!AI17+'2. BL Supply'!AI18+'6. Preferred (Scenario Yr)'!AI27</f>
        <v>14</v>
      </c>
      <c r="AJ21" s="372">
        <f>'2. BL Supply'!AJ17+'2. BL Supply'!AJ18+'6. Preferred (Scenario Yr)'!AJ27</f>
        <v>14</v>
      </c>
      <c r="AK21" s="888"/>
    </row>
    <row r="22" spans="1:37" x14ac:dyDescent="0.2">
      <c r="A22" s="150"/>
      <c r="B22" s="940"/>
      <c r="C22" s="265" t="s">
        <v>112</v>
      </c>
      <c r="D22" s="290" t="s">
        <v>112</v>
      </c>
      <c r="E22" s="266" t="s">
        <v>112</v>
      </c>
      <c r="F22" s="267" t="s">
        <v>112</v>
      </c>
      <c r="G22" s="267">
        <v>2</v>
      </c>
      <c r="H22" s="273"/>
      <c r="I22" s="274"/>
      <c r="J22" s="274"/>
      <c r="K22" s="274"/>
      <c r="L22" s="291" t="s">
        <v>112</v>
      </c>
      <c r="M22" s="291" t="s">
        <v>112</v>
      </c>
      <c r="N22" s="291" t="s">
        <v>112</v>
      </c>
      <c r="O22" s="291" t="s">
        <v>112</v>
      </c>
      <c r="P22" s="291" t="s">
        <v>112</v>
      </c>
      <c r="Q22" s="291" t="s">
        <v>112</v>
      </c>
      <c r="R22" s="291" t="s">
        <v>112</v>
      </c>
      <c r="S22" s="291" t="s">
        <v>112</v>
      </c>
      <c r="T22" s="291" t="s">
        <v>112</v>
      </c>
      <c r="U22" s="291" t="s">
        <v>112</v>
      </c>
      <c r="V22" s="291" t="s">
        <v>112</v>
      </c>
      <c r="W22" s="291" t="s">
        <v>112</v>
      </c>
      <c r="X22" s="291" t="s">
        <v>112</v>
      </c>
      <c r="Y22" s="291" t="s">
        <v>112</v>
      </c>
      <c r="Z22" s="291" t="s">
        <v>112</v>
      </c>
      <c r="AA22" s="291" t="s">
        <v>112</v>
      </c>
      <c r="AB22" s="291" t="s">
        <v>112</v>
      </c>
      <c r="AC22" s="291" t="s">
        <v>112</v>
      </c>
      <c r="AD22" s="291" t="s">
        <v>112</v>
      </c>
      <c r="AE22" s="291" t="s">
        <v>112</v>
      </c>
      <c r="AF22" s="291" t="s">
        <v>112</v>
      </c>
      <c r="AG22" s="291" t="s">
        <v>112</v>
      </c>
      <c r="AH22" s="291" t="s">
        <v>112</v>
      </c>
      <c r="AI22" s="291" t="s">
        <v>112</v>
      </c>
      <c r="AJ22" s="815" t="s">
        <v>112</v>
      </c>
      <c r="AK22" s="148"/>
    </row>
    <row r="23" spans="1:37" x14ac:dyDescent="0.2">
      <c r="A23" s="150"/>
      <c r="B23" s="940"/>
      <c r="C23" s="269" t="s">
        <v>112</v>
      </c>
      <c r="D23" s="288" t="s">
        <v>112</v>
      </c>
      <c r="E23" s="277" t="s">
        <v>112</v>
      </c>
      <c r="F23" s="278" t="s">
        <v>112</v>
      </c>
      <c r="G23" s="278">
        <v>2</v>
      </c>
      <c r="H23" s="273" t="s">
        <v>112</v>
      </c>
      <c r="I23" s="274" t="s">
        <v>112</v>
      </c>
      <c r="J23" s="274" t="s">
        <v>112</v>
      </c>
      <c r="K23" s="274" t="s">
        <v>112</v>
      </c>
      <c r="L23" s="275" t="s">
        <v>112</v>
      </c>
      <c r="M23" s="275" t="s">
        <v>112</v>
      </c>
      <c r="N23" s="275" t="s">
        <v>112</v>
      </c>
      <c r="O23" s="275" t="s">
        <v>112</v>
      </c>
      <c r="P23" s="275" t="s">
        <v>112</v>
      </c>
      <c r="Q23" s="275" t="s">
        <v>112</v>
      </c>
      <c r="R23" s="275" t="s">
        <v>112</v>
      </c>
      <c r="S23" s="275" t="s">
        <v>112</v>
      </c>
      <c r="T23" s="275" t="s">
        <v>112</v>
      </c>
      <c r="U23" s="275" t="s">
        <v>112</v>
      </c>
      <c r="V23" s="275" t="s">
        <v>112</v>
      </c>
      <c r="W23" s="275" t="s">
        <v>112</v>
      </c>
      <c r="X23" s="275" t="s">
        <v>112</v>
      </c>
      <c r="Y23" s="275" t="s">
        <v>112</v>
      </c>
      <c r="Z23" s="275" t="s">
        <v>112</v>
      </c>
      <c r="AA23" s="275" t="s">
        <v>112</v>
      </c>
      <c r="AB23" s="275" t="s">
        <v>112</v>
      </c>
      <c r="AC23" s="275" t="s">
        <v>112</v>
      </c>
      <c r="AD23" s="275" t="s">
        <v>112</v>
      </c>
      <c r="AE23" s="275" t="s">
        <v>112</v>
      </c>
      <c r="AF23" s="275" t="s">
        <v>112</v>
      </c>
      <c r="AG23" s="275" t="s">
        <v>112</v>
      </c>
      <c r="AH23" s="275" t="s">
        <v>112</v>
      </c>
      <c r="AI23" s="275" t="s">
        <v>112</v>
      </c>
      <c r="AJ23" s="436" t="s">
        <v>112</v>
      </c>
      <c r="AK23" s="148"/>
    </row>
    <row r="24" spans="1:37" x14ac:dyDescent="0.2">
      <c r="A24" s="150"/>
      <c r="B24" s="940"/>
      <c r="C24" s="269" t="s">
        <v>112</v>
      </c>
      <c r="D24" s="288" t="s">
        <v>112</v>
      </c>
      <c r="E24" s="277" t="s">
        <v>112</v>
      </c>
      <c r="F24" s="278" t="s">
        <v>112</v>
      </c>
      <c r="G24" s="278">
        <v>2</v>
      </c>
      <c r="H24" s="273" t="s">
        <v>112</v>
      </c>
      <c r="I24" s="274" t="s">
        <v>112</v>
      </c>
      <c r="J24" s="274" t="s">
        <v>112</v>
      </c>
      <c r="K24" s="274" t="s">
        <v>112</v>
      </c>
      <c r="L24" s="275" t="s">
        <v>112</v>
      </c>
      <c r="M24" s="275" t="s">
        <v>112</v>
      </c>
      <c r="N24" s="275" t="s">
        <v>112</v>
      </c>
      <c r="O24" s="275" t="s">
        <v>112</v>
      </c>
      <c r="P24" s="275" t="s">
        <v>112</v>
      </c>
      <c r="Q24" s="275" t="s">
        <v>112</v>
      </c>
      <c r="R24" s="275" t="s">
        <v>112</v>
      </c>
      <c r="S24" s="275" t="s">
        <v>112</v>
      </c>
      <c r="T24" s="275" t="s">
        <v>112</v>
      </c>
      <c r="U24" s="275" t="s">
        <v>112</v>
      </c>
      <c r="V24" s="275" t="s">
        <v>112</v>
      </c>
      <c r="W24" s="275" t="s">
        <v>112</v>
      </c>
      <c r="X24" s="275" t="s">
        <v>112</v>
      </c>
      <c r="Y24" s="275" t="s">
        <v>112</v>
      </c>
      <c r="Z24" s="275" t="s">
        <v>112</v>
      </c>
      <c r="AA24" s="275" t="s">
        <v>112</v>
      </c>
      <c r="AB24" s="275" t="s">
        <v>112</v>
      </c>
      <c r="AC24" s="275" t="s">
        <v>112</v>
      </c>
      <c r="AD24" s="275" t="s">
        <v>112</v>
      </c>
      <c r="AE24" s="275" t="s">
        <v>112</v>
      </c>
      <c r="AF24" s="275" t="s">
        <v>112</v>
      </c>
      <c r="AG24" s="275" t="s">
        <v>112</v>
      </c>
      <c r="AH24" s="275" t="s">
        <v>112</v>
      </c>
      <c r="AI24" s="275" t="s">
        <v>112</v>
      </c>
      <c r="AJ24" s="436" t="s">
        <v>112</v>
      </c>
      <c r="AK24" s="148"/>
    </row>
    <row r="25" spans="1:37" x14ac:dyDescent="0.2">
      <c r="A25" s="150"/>
      <c r="B25" s="940"/>
      <c r="C25" s="269" t="s">
        <v>112</v>
      </c>
      <c r="D25" s="288" t="s">
        <v>112</v>
      </c>
      <c r="E25" s="277" t="s">
        <v>112</v>
      </c>
      <c r="F25" s="278" t="s">
        <v>112</v>
      </c>
      <c r="G25" s="278">
        <v>2</v>
      </c>
      <c r="H25" s="273" t="s">
        <v>112</v>
      </c>
      <c r="I25" s="274" t="s">
        <v>112</v>
      </c>
      <c r="J25" s="274" t="s">
        <v>112</v>
      </c>
      <c r="K25" s="274" t="s">
        <v>112</v>
      </c>
      <c r="L25" s="275" t="s">
        <v>112</v>
      </c>
      <c r="M25" s="275" t="s">
        <v>112</v>
      </c>
      <c r="N25" s="275" t="s">
        <v>112</v>
      </c>
      <c r="O25" s="275" t="s">
        <v>112</v>
      </c>
      <c r="P25" s="275" t="s">
        <v>112</v>
      </c>
      <c r="Q25" s="275" t="s">
        <v>112</v>
      </c>
      <c r="R25" s="275" t="s">
        <v>112</v>
      </c>
      <c r="S25" s="275" t="s">
        <v>112</v>
      </c>
      <c r="T25" s="275" t="s">
        <v>112</v>
      </c>
      <c r="U25" s="275" t="s">
        <v>112</v>
      </c>
      <c r="V25" s="275" t="s">
        <v>112</v>
      </c>
      <c r="W25" s="275" t="s">
        <v>112</v>
      </c>
      <c r="X25" s="275" t="s">
        <v>112</v>
      </c>
      <c r="Y25" s="275" t="s">
        <v>112</v>
      </c>
      <c r="Z25" s="275" t="s">
        <v>112</v>
      </c>
      <c r="AA25" s="275" t="s">
        <v>112</v>
      </c>
      <c r="AB25" s="275" t="s">
        <v>112</v>
      </c>
      <c r="AC25" s="275" t="s">
        <v>112</v>
      </c>
      <c r="AD25" s="275" t="s">
        <v>112</v>
      </c>
      <c r="AE25" s="275" t="s">
        <v>112</v>
      </c>
      <c r="AF25" s="275" t="s">
        <v>112</v>
      </c>
      <c r="AG25" s="275" t="s">
        <v>112</v>
      </c>
      <c r="AH25" s="275" t="s">
        <v>112</v>
      </c>
      <c r="AI25" s="275" t="s">
        <v>112</v>
      </c>
      <c r="AJ25" s="436" t="s">
        <v>112</v>
      </c>
      <c r="AK25" s="148"/>
    </row>
    <row r="26" spans="1:37" x14ac:dyDescent="0.2">
      <c r="A26" s="150"/>
      <c r="B26" s="941"/>
      <c r="C26" s="292" t="s">
        <v>112</v>
      </c>
      <c r="D26" s="293" t="s">
        <v>112</v>
      </c>
      <c r="E26" s="279" t="s">
        <v>112</v>
      </c>
      <c r="F26" s="294" t="s">
        <v>112</v>
      </c>
      <c r="G26" s="294">
        <v>2</v>
      </c>
      <c r="H26" s="295" t="s">
        <v>112</v>
      </c>
      <c r="I26" s="296" t="s">
        <v>112</v>
      </c>
      <c r="J26" s="296" t="s">
        <v>112</v>
      </c>
      <c r="K26" s="296" t="s">
        <v>112</v>
      </c>
      <c r="L26" s="297" t="s">
        <v>112</v>
      </c>
      <c r="M26" s="297" t="s">
        <v>112</v>
      </c>
      <c r="N26" s="297" t="s">
        <v>112</v>
      </c>
      <c r="O26" s="297" t="s">
        <v>112</v>
      </c>
      <c r="P26" s="297" t="s">
        <v>112</v>
      </c>
      <c r="Q26" s="297" t="s">
        <v>112</v>
      </c>
      <c r="R26" s="297" t="s">
        <v>112</v>
      </c>
      <c r="S26" s="297" t="s">
        <v>112</v>
      </c>
      <c r="T26" s="297" t="s">
        <v>112</v>
      </c>
      <c r="U26" s="297" t="s">
        <v>112</v>
      </c>
      <c r="V26" s="297" t="s">
        <v>112</v>
      </c>
      <c r="W26" s="297" t="s">
        <v>112</v>
      </c>
      <c r="X26" s="297" t="s">
        <v>112</v>
      </c>
      <c r="Y26" s="297" t="s">
        <v>112</v>
      </c>
      <c r="Z26" s="297" t="s">
        <v>112</v>
      </c>
      <c r="AA26" s="297" t="s">
        <v>112</v>
      </c>
      <c r="AB26" s="297" t="s">
        <v>112</v>
      </c>
      <c r="AC26" s="297" t="s">
        <v>112</v>
      </c>
      <c r="AD26" s="297" t="s">
        <v>112</v>
      </c>
      <c r="AE26" s="297" t="s">
        <v>112</v>
      </c>
      <c r="AF26" s="297" t="s">
        <v>112</v>
      </c>
      <c r="AG26" s="297" t="s">
        <v>112</v>
      </c>
      <c r="AH26" s="297" t="s">
        <v>112</v>
      </c>
      <c r="AI26" s="297" t="s">
        <v>112</v>
      </c>
      <c r="AJ26" s="415" t="s">
        <v>112</v>
      </c>
      <c r="AK26" s="148"/>
    </row>
    <row r="27" spans="1:37" x14ac:dyDescent="0.2">
      <c r="A27" s="150"/>
      <c r="B27" s="942"/>
      <c r="C27" s="298" t="s">
        <v>629</v>
      </c>
      <c r="D27" s="537" t="s">
        <v>164</v>
      </c>
      <c r="E27" s="266" t="s">
        <v>630</v>
      </c>
      <c r="F27" s="267" t="s">
        <v>75</v>
      </c>
      <c r="G27" s="267">
        <v>2</v>
      </c>
      <c r="H27" s="538">
        <f>'2. BL Supply'!H24+'6. Preferred (Scenario Yr)'!H38</f>
        <v>1.71</v>
      </c>
      <c r="I27" s="274">
        <f>'2. BL Supply'!I24+'6. Preferred (Scenario Yr)'!I38</f>
        <v>1.71</v>
      </c>
      <c r="J27" s="274">
        <f>'2. BL Supply'!J24+'6. Preferred (Scenario Yr)'!J38</f>
        <v>1.71</v>
      </c>
      <c r="K27" s="274">
        <f>'2. BL Supply'!K24+'6. Preferred (Scenario Yr)'!K38</f>
        <v>1.71</v>
      </c>
      <c r="L27" s="356">
        <f>'2. BL Supply'!L24+'6. Preferred (Scenario Yr)'!L38</f>
        <v>1.71</v>
      </c>
      <c r="M27" s="356">
        <f>'2. BL Supply'!M24+'6. Preferred (Scenario Yr)'!M38</f>
        <v>1.71</v>
      </c>
      <c r="N27" s="356">
        <f>'2. BL Supply'!N24+'6. Preferred (Scenario Yr)'!N38</f>
        <v>1.71</v>
      </c>
      <c r="O27" s="356">
        <f>'2. BL Supply'!O24+'6. Preferred (Scenario Yr)'!O38</f>
        <v>1.71</v>
      </c>
      <c r="P27" s="356">
        <f>'2. BL Supply'!P24+'6. Preferred (Scenario Yr)'!P38</f>
        <v>1.71</v>
      </c>
      <c r="Q27" s="356">
        <f>'2. BL Supply'!Q24+'6. Preferred (Scenario Yr)'!Q38</f>
        <v>1.71</v>
      </c>
      <c r="R27" s="356">
        <f>'2. BL Supply'!R24+'6. Preferred (Scenario Yr)'!R38</f>
        <v>1.71</v>
      </c>
      <c r="S27" s="356">
        <f>'2. BL Supply'!S24+'6. Preferred (Scenario Yr)'!S38</f>
        <v>1.71</v>
      </c>
      <c r="T27" s="356">
        <f>'2. BL Supply'!T24+'6. Preferred (Scenario Yr)'!T38</f>
        <v>1.71</v>
      </c>
      <c r="U27" s="356">
        <f>'2. BL Supply'!U24+'6. Preferred (Scenario Yr)'!U38</f>
        <v>1.71</v>
      </c>
      <c r="V27" s="356">
        <f>'2. BL Supply'!V24+'6. Preferred (Scenario Yr)'!V38</f>
        <v>1.71</v>
      </c>
      <c r="W27" s="356">
        <f>'2. BL Supply'!W24+'6. Preferred (Scenario Yr)'!W38</f>
        <v>1.71</v>
      </c>
      <c r="X27" s="356">
        <f>'2. BL Supply'!X24+'6. Preferred (Scenario Yr)'!X38</f>
        <v>1.71</v>
      </c>
      <c r="Y27" s="356">
        <f>'2. BL Supply'!Y24+'6. Preferred (Scenario Yr)'!Y38</f>
        <v>1.71</v>
      </c>
      <c r="Z27" s="356">
        <f>'2. BL Supply'!Z24+'6. Preferred (Scenario Yr)'!Z38</f>
        <v>1.71</v>
      </c>
      <c r="AA27" s="356">
        <f>'2. BL Supply'!AA24+'6. Preferred (Scenario Yr)'!AA38</f>
        <v>1.71</v>
      </c>
      <c r="AB27" s="356">
        <f>'2. BL Supply'!AB24+'6. Preferred (Scenario Yr)'!AB38</f>
        <v>1.71</v>
      </c>
      <c r="AC27" s="356">
        <f>'2. BL Supply'!AC24+'6. Preferred (Scenario Yr)'!AC38</f>
        <v>1.71</v>
      </c>
      <c r="AD27" s="356">
        <f>'2. BL Supply'!AD24+'6. Preferred (Scenario Yr)'!AD38</f>
        <v>1.71</v>
      </c>
      <c r="AE27" s="356">
        <f>'2. BL Supply'!AE24+'6. Preferred (Scenario Yr)'!AE38</f>
        <v>1.71</v>
      </c>
      <c r="AF27" s="356">
        <f>'2. BL Supply'!AF24+'6. Preferred (Scenario Yr)'!AF38</f>
        <v>1.71</v>
      </c>
      <c r="AG27" s="356">
        <f>'2. BL Supply'!AG24+'6. Preferred (Scenario Yr)'!AG38</f>
        <v>1.71</v>
      </c>
      <c r="AH27" s="356">
        <f>'2. BL Supply'!AH24+'6. Preferred (Scenario Yr)'!AH38</f>
        <v>1.71</v>
      </c>
      <c r="AI27" s="356">
        <f>'2. BL Supply'!AI24+'6. Preferred (Scenario Yr)'!AI38</f>
        <v>1.71</v>
      </c>
      <c r="AJ27" s="372">
        <f>'2. BL Supply'!AJ24+'6. Preferred (Scenario Yr)'!AJ38</f>
        <v>1.71</v>
      </c>
      <c r="AK27" s="148"/>
    </row>
    <row r="28" spans="1:37" ht="15.75" thickBot="1" x14ac:dyDescent="0.25">
      <c r="A28" s="150"/>
      <c r="B28" s="943"/>
      <c r="C28" s="299" t="s">
        <v>631</v>
      </c>
      <c r="D28" s="357" t="s">
        <v>166</v>
      </c>
      <c r="E28" s="300" t="s">
        <v>632</v>
      </c>
      <c r="F28" s="301" t="s">
        <v>75</v>
      </c>
      <c r="G28" s="301">
        <v>2</v>
      </c>
      <c r="H28" s="285">
        <f>'2. BL Supply'!H25+'6. Preferred (Scenario Yr)'!H41</f>
        <v>0.13</v>
      </c>
      <c r="I28" s="286">
        <f>'2. BL Supply'!I25+'6. Preferred (Scenario Yr)'!I41</f>
        <v>0.13</v>
      </c>
      <c r="J28" s="820">
        <f>'2. BL Supply'!J25+'6. Preferred (Scenario Yr)'!J41</f>
        <v>0.13</v>
      </c>
      <c r="K28" s="820">
        <f>'2. BL Supply'!K25+'6. Preferred (Scenario Yr)'!K41</f>
        <v>0.13</v>
      </c>
      <c r="L28" s="358">
        <f>'2. BL Supply'!L25+'6. Preferred (Scenario Yr)'!L41</f>
        <v>0.13</v>
      </c>
      <c r="M28" s="358">
        <f>'2. BL Supply'!M25+'6. Preferred (Scenario Yr)'!M41</f>
        <v>0.13</v>
      </c>
      <c r="N28" s="358">
        <f>'2. BL Supply'!N25+'6. Preferred (Scenario Yr)'!N41</f>
        <v>0.13</v>
      </c>
      <c r="O28" s="358">
        <f>'2. BL Supply'!O25+'6. Preferred (Scenario Yr)'!O41</f>
        <v>0.13</v>
      </c>
      <c r="P28" s="358">
        <f>'2. BL Supply'!P25+'6. Preferred (Scenario Yr)'!P41</f>
        <v>0.13</v>
      </c>
      <c r="Q28" s="358">
        <f>'2. BL Supply'!Q25+'6. Preferred (Scenario Yr)'!Q41</f>
        <v>0.13</v>
      </c>
      <c r="R28" s="358">
        <f>'2. BL Supply'!R25+'6. Preferred (Scenario Yr)'!R41</f>
        <v>0.13</v>
      </c>
      <c r="S28" s="358">
        <f>'2. BL Supply'!S25+'6. Preferred (Scenario Yr)'!S41</f>
        <v>0.13</v>
      </c>
      <c r="T28" s="358">
        <f>'2. BL Supply'!T25+'6. Preferred (Scenario Yr)'!T41</f>
        <v>0.13</v>
      </c>
      <c r="U28" s="358">
        <f>'2. BL Supply'!U25+'6. Preferred (Scenario Yr)'!U41</f>
        <v>0.13</v>
      </c>
      <c r="V28" s="358">
        <f>'2. BL Supply'!V25+'6. Preferred (Scenario Yr)'!V41</f>
        <v>0.13</v>
      </c>
      <c r="W28" s="358">
        <f>'2. BL Supply'!W25+'6. Preferred (Scenario Yr)'!W41</f>
        <v>0.13</v>
      </c>
      <c r="X28" s="358">
        <f>'2. BL Supply'!X25+'6. Preferred (Scenario Yr)'!X41</f>
        <v>0.13</v>
      </c>
      <c r="Y28" s="358">
        <f>'2. BL Supply'!Y25+'6. Preferred (Scenario Yr)'!Y41</f>
        <v>0.13</v>
      </c>
      <c r="Z28" s="358">
        <f>'2. BL Supply'!Z25+'6. Preferred (Scenario Yr)'!Z41</f>
        <v>0.13</v>
      </c>
      <c r="AA28" s="358">
        <f>'2. BL Supply'!AA25+'6. Preferred (Scenario Yr)'!AA41</f>
        <v>0.13</v>
      </c>
      <c r="AB28" s="358">
        <f>'2. BL Supply'!AB25+'6. Preferred (Scenario Yr)'!AB41</f>
        <v>0.13</v>
      </c>
      <c r="AC28" s="358">
        <f>'2. BL Supply'!AC25+'6. Preferred (Scenario Yr)'!AC41</f>
        <v>0.13</v>
      </c>
      <c r="AD28" s="358">
        <f>'2. BL Supply'!AD25+'6. Preferred (Scenario Yr)'!AD41</f>
        <v>0.13</v>
      </c>
      <c r="AE28" s="358">
        <f>'2. BL Supply'!AE25+'6. Preferred (Scenario Yr)'!AE41</f>
        <v>0.13</v>
      </c>
      <c r="AF28" s="358">
        <f>'2. BL Supply'!AF25+'6. Preferred (Scenario Yr)'!AF41</f>
        <v>0.13</v>
      </c>
      <c r="AG28" s="358">
        <f>'2. BL Supply'!AG25+'6. Preferred (Scenario Yr)'!AG41</f>
        <v>0.13</v>
      </c>
      <c r="AH28" s="358">
        <f>'2. BL Supply'!AH25+'6. Preferred (Scenario Yr)'!AH41</f>
        <v>0.13</v>
      </c>
      <c r="AI28" s="358">
        <f>'2. BL Supply'!AI25+'6. Preferred (Scenario Yr)'!AI41</f>
        <v>0.13</v>
      </c>
      <c r="AJ28" s="394">
        <f>'2. BL Supply'!AJ25+'6. Preferred (Scenario Yr)'!AJ41</f>
        <v>0.13</v>
      </c>
      <c r="AK28" s="148"/>
    </row>
    <row r="29" spans="1:37" ht="15.75" x14ac:dyDescent="0.25">
      <c r="A29" s="150"/>
      <c r="B29" s="177"/>
      <c r="C29" s="148"/>
      <c r="D29" s="302"/>
      <c r="E29" s="303"/>
      <c r="F29" s="178"/>
      <c r="G29" s="178"/>
      <c r="H29" s="181"/>
      <c r="I29" s="181"/>
      <c r="J29" s="304"/>
      <c r="K29" s="305"/>
      <c r="L29" s="181"/>
      <c r="M29" s="307"/>
      <c r="N29" s="148"/>
      <c r="O29" s="148"/>
      <c r="P29" s="181"/>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7" ht="15.75" x14ac:dyDescent="0.25">
      <c r="A30" s="150"/>
      <c r="B30" s="177"/>
      <c r="C30" s="148"/>
      <c r="D30" s="308"/>
      <c r="E30" s="309"/>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7" ht="15.75" x14ac:dyDescent="0.25">
      <c r="A31" s="150"/>
      <c r="B31" s="177"/>
      <c r="C31" s="178"/>
      <c r="D31" s="302"/>
      <c r="E31" s="303"/>
      <c r="F31" s="178"/>
      <c r="G31" s="178"/>
      <c r="H31" s="178"/>
      <c r="I31" s="178"/>
      <c r="J31" s="178"/>
      <c r="K31" s="178"/>
      <c r="L31" s="178"/>
      <c r="M31" s="178"/>
      <c r="N31" s="178"/>
      <c r="O31" s="17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row r="32" spans="1:37" ht="15.75" x14ac:dyDescent="0.25">
      <c r="A32" s="150"/>
      <c r="B32" s="177"/>
      <c r="C32" s="178"/>
      <c r="D32" s="310" t="str">
        <f>'TITLE PAGE'!B9</f>
        <v>Company:</v>
      </c>
      <c r="E32" s="141" t="str">
        <f>'TITLE PAGE'!D9</f>
        <v>Yorkshire Water</v>
      </c>
      <c r="F32" s="178"/>
      <c r="G32" s="178"/>
      <c r="H32" s="178"/>
      <c r="I32" s="178"/>
      <c r="J32" s="178"/>
      <c r="K32" s="178"/>
      <c r="L32" s="178"/>
      <c r="M32" s="178"/>
      <c r="N32" s="178"/>
      <c r="O32" s="178"/>
      <c r="P32" s="148"/>
      <c r="Q32" s="148"/>
      <c r="R32" s="148"/>
      <c r="S32" s="148"/>
      <c r="T32" s="148"/>
      <c r="U32" s="148"/>
      <c r="V32" s="148"/>
      <c r="W32" s="148"/>
      <c r="X32" s="148"/>
      <c r="Y32" s="148"/>
      <c r="Z32" s="148"/>
      <c r="AA32" s="148"/>
      <c r="AB32" s="148"/>
      <c r="AC32" s="148"/>
      <c r="AD32" s="148"/>
      <c r="AE32" s="148"/>
      <c r="AF32" s="148"/>
      <c r="AG32" s="148"/>
      <c r="AH32" s="148"/>
      <c r="AI32" s="148"/>
      <c r="AJ32" s="148"/>
      <c r="AK32" s="148"/>
    </row>
    <row r="33" spans="1:37" ht="15.75" x14ac:dyDescent="0.25">
      <c r="A33" s="150"/>
      <c r="B33" s="177"/>
      <c r="C33" s="178"/>
      <c r="D33" s="311" t="str">
        <f>'TITLE PAGE'!B10</f>
        <v>Resource Zone Name:</v>
      </c>
      <c r="E33" s="143" t="str">
        <f>'TITLE PAGE'!D10</f>
        <v>East SWZ</v>
      </c>
      <c r="F33" s="178"/>
      <c r="G33" s="178"/>
      <c r="H33" s="178"/>
      <c r="I33" s="178"/>
      <c r="J33" s="178"/>
      <c r="K33" s="178"/>
      <c r="L33" s="178"/>
      <c r="M33" s="178"/>
      <c r="N33" s="178"/>
      <c r="O33" s="178"/>
      <c r="P33" s="148"/>
      <c r="Q33" s="148"/>
      <c r="R33" s="148"/>
      <c r="S33" s="148"/>
      <c r="T33" s="148"/>
      <c r="U33" s="148"/>
      <c r="V33" s="148"/>
      <c r="W33" s="148"/>
      <c r="X33" s="148"/>
      <c r="Y33" s="148"/>
      <c r="Z33" s="148"/>
      <c r="AA33" s="148"/>
      <c r="AB33" s="148"/>
      <c r="AC33" s="148"/>
      <c r="AD33" s="148"/>
      <c r="AE33" s="148"/>
      <c r="AF33" s="148"/>
      <c r="AG33" s="148"/>
      <c r="AH33" s="148"/>
      <c r="AI33" s="148"/>
      <c r="AJ33" s="148"/>
      <c r="AK33" s="148"/>
    </row>
    <row r="34" spans="1:37" ht="15.75" x14ac:dyDescent="0.25">
      <c r="A34" s="150"/>
      <c r="B34" s="177"/>
      <c r="C34" s="178"/>
      <c r="D34" s="311" t="str">
        <f>'TITLE PAGE'!B11</f>
        <v>Resource Zone Number:</v>
      </c>
      <c r="E34" s="144">
        <f>'TITLE PAGE'!D11</f>
        <v>2</v>
      </c>
      <c r="F34" s="178"/>
      <c r="G34" s="178"/>
      <c r="H34" s="178"/>
      <c r="I34" s="178"/>
      <c r="J34" s="178"/>
      <c r="K34" s="178"/>
      <c r="L34" s="178"/>
      <c r="M34" s="178"/>
      <c r="N34" s="178"/>
      <c r="O34" s="178"/>
      <c r="P34" s="148"/>
      <c r="Q34" s="148"/>
      <c r="R34" s="148"/>
      <c r="S34" s="148"/>
      <c r="T34" s="148"/>
      <c r="U34" s="148"/>
      <c r="V34" s="148"/>
      <c r="W34" s="148"/>
      <c r="X34" s="148"/>
      <c r="Y34" s="148"/>
      <c r="Z34" s="148"/>
      <c r="AA34" s="148"/>
      <c r="AB34" s="148"/>
      <c r="AC34" s="148"/>
      <c r="AD34" s="148"/>
      <c r="AE34" s="148"/>
      <c r="AF34" s="148"/>
      <c r="AG34" s="148"/>
      <c r="AH34" s="148"/>
      <c r="AI34" s="148"/>
      <c r="AJ34" s="148"/>
      <c r="AK34" s="148"/>
    </row>
    <row r="35" spans="1:37" ht="15.75" x14ac:dyDescent="0.25">
      <c r="A35" s="150"/>
      <c r="B35" s="177"/>
      <c r="C35" s="178"/>
      <c r="D35" s="311" t="str">
        <f>'TITLE PAGE'!B12</f>
        <v xml:space="preserve">Planning Scenario Name:                                                                     </v>
      </c>
      <c r="E35" s="143" t="str">
        <f>'TITLE PAGE'!D12</f>
        <v>Dry Year Annual Average</v>
      </c>
      <c r="F35" s="178"/>
      <c r="G35" s="178"/>
      <c r="H35" s="178"/>
      <c r="I35" s="178"/>
      <c r="J35" s="178"/>
      <c r="K35" s="178"/>
      <c r="L35" s="178"/>
      <c r="M35" s="178"/>
      <c r="N35" s="178"/>
      <c r="O35" s="178"/>
      <c r="P35" s="148"/>
      <c r="Q35" s="148"/>
      <c r="R35" s="148"/>
      <c r="S35" s="148"/>
      <c r="T35" s="148"/>
      <c r="U35" s="148"/>
      <c r="V35" s="148"/>
      <c r="W35" s="148"/>
      <c r="X35" s="148"/>
      <c r="Y35" s="148"/>
      <c r="Z35" s="148"/>
      <c r="AA35" s="148"/>
      <c r="AB35" s="148"/>
      <c r="AC35" s="148"/>
      <c r="AD35" s="148"/>
      <c r="AE35" s="148"/>
      <c r="AF35" s="148"/>
      <c r="AG35" s="148"/>
      <c r="AH35" s="148"/>
      <c r="AI35" s="148"/>
      <c r="AJ35" s="148"/>
      <c r="AK35" s="148"/>
    </row>
    <row r="36" spans="1:37" ht="15.75" x14ac:dyDescent="0.25">
      <c r="A36" s="150"/>
      <c r="B36" s="177"/>
      <c r="C36" s="178"/>
      <c r="D36" s="312" t="str">
        <f>'TITLE PAGE'!B13</f>
        <v xml:space="preserve">Chosen Level of Service:  </v>
      </c>
      <c r="E36" s="146" t="str">
        <f>'TITLE PAGE'!D13</f>
        <v>TUBs no more than 1 in 25 years</v>
      </c>
      <c r="F36" s="178"/>
      <c r="G36" s="178"/>
      <c r="H36" s="178"/>
      <c r="I36" s="178"/>
      <c r="J36" s="178"/>
      <c r="K36" s="178"/>
      <c r="L36" s="178"/>
      <c r="M36" s="178"/>
      <c r="N36" s="178"/>
      <c r="O36" s="178"/>
      <c r="P36" s="148"/>
      <c r="Q36" s="148"/>
      <c r="R36" s="148"/>
      <c r="S36" s="148"/>
      <c r="T36" s="148"/>
      <c r="U36" s="148"/>
      <c r="V36" s="148"/>
      <c r="W36" s="148"/>
      <c r="X36" s="148"/>
      <c r="Y36" s="148"/>
      <c r="Z36" s="148"/>
      <c r="AA36" s="148"/>
      <c r="AB36" s="148"/>
      <c r="AC36" s="148"/>
      <c r="AD36" s="148"/>
      <c r="AE36" s="148"/>
      <c r="AF36" s="148"/>
      <c r="AG36" s="148"/>
      <c r="AH36" s="148"/>
      <c r="AI36" s="148"/>
      <c r="AJ36" s="148"/>
      <c r="AK36" s="148"/>
    </row>
  </sheetData>
  <mergeCells count="3">
    <mergeCell ref="B3:B12"/>
    <mergeCell ref="B13:B26"/>
    <mergeCell ref="B27:B28"/>
  </mergeCell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2E57F45672943A0591355AFA7D424" ma:contentTypeVersion="11" ma:contentTypeDescription="Create a new document." ma:contentTypeScope="" ma:versionID="6e94cbc2b41a54a80a3708b5843ceaee">
  <xsd:schema xmlns:xsd="http://www.w3.org/2001/XMLSchema" xmlns:xs="http://www.w3.org/2001/XMLSchema" xmlns:p="http://schemas.microsoft.com/office/2006/metadata/properties" xmlns:ns2="89daaef9-53bc-4da4-8635-213f5ff2c43e" xmlns:ns3="c3267625-6e53-4778-b6e0-2cace967c458" targetNamespace="http://schemas.microsoft.com/office/2006/metadata/properties" ma:root="true" ma:fieldsID="5a9af0deb18fff468e4f204d981c67bb" ns2:_="" ns3:_="">
    <xsd:import namespace="89daaef9-53bc-4da4-8635-213f5ff2c43e"/>
    <xsd:import namespace="c3267625-6e53-4778-b6e0-2cace967c4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aaef9-53bc-4da4-8635-213f5ff2c43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267625-6e53-4778-b6e0-2cace967c45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17D37-5F42-4A1B-8739-ED55AA5061DA}">
  <ds:schemaRefs>
    <ds:schemaRef ds:uri="http://schemas.openxmlformats.org/package/2006/metadata/core-properties"/>
    <ds:schemaRef ds:uri="c3267625-6e53-4778-b6e0-2cace967c458"/>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89daaef9-53bc-4da4-8635-213f5ff2c43e"/>
    <ds:schemaRef ds:uri="http://www.w3.org/XML/1998/namespace"/>
  </ds:schemaRefs>
</ds:datastoreItem>
</file>

<file path=customXml/itemProps2.xml><?xml version="1.0" encoding="utf-8"?>
<ds:datastoreItem xmlns:ds="http://schemas.openxmlformats.org/officeDocument/2006/customXml" ds:itemID="{80E3D2D7-C6D5-42CD-93E4-3BE7D19F9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aaef9-53bc-4da4-8635-213f5ff2c43e"/>
    <ds:schemaRef ds:uri="c3267625-6e53-4778-b6e0-2cace967c4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B268F3-A456-43AF-A3B8-C859EB3E1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12</vt:i4>
      </vt:variant>
    </vt:vector>
  </HeadingPairs>
  <TitlesOfParts>
    <vt:vector size="12" baseType="lpstr">
      <vt:lpstr>TITLE PAGE</vt:lpstr>
      <vt:lpstr>WRZ summary</vt:lpstr>
      <vt:lpstr>1. BL Licences</vt:lpstr>
      <vt:lpstr>2. BL Supply</vt:lpstr>
      <vt:lpstr>3. BL Demand</vt:lpstr>
      <vt:lpstr>4. BL SDB</vt:lpstr>
      <vt:lpstr>5. Feasible Options</vt:lpstr>
      <vt:lpstr>6. Preferred (Scenario Yr)</vt:lpstr>
      <vt:lpstr>7. FP Supply</vt:lpstr>
      <vt:lpstr>8. FP Demand</vt:lpstr>
      <vt:lpstr>9. FP SDB</vt:lpstr>
      <vt:lpstr>10. Drought plan links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2016-06-02T10:12:30Z</dcterms:created>
  <dcterms:modified xsi:type="dcterms:W3CDTF">2020-04-09T17:10:40Z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0x01010079F2E57F45672943A0591355AFA7D424</vt:lpwstr>
  </property>
  <property fmtid="{D5CDD505-2E9C-101B-9397-08002B2CF9AE}" pid="3" name="MSIP_Label_0fadc02d-b84c-4fcd-86e1-6d5a6eea3ef1_Enabled">
    <vt:lpwstr>True</vt:lpwstr>
  </property>
  <property fmtid="{D5CDD505-2E9C-101B-9397-08002B2CF9AE}" pid="4" name="MSIP_Label_0fadc02d-b84c-4fcd-86e1-6d5a6eea3ef1_SiteId">
    <vt:lpwstr>92ebd22d-0a9c-4516-a68f-ba966853a8f3</vt:lpwstr>
  </property>
  <property fmtid="{D5CDD505-2E9C-101B-9397-08002B2CF9AE}" pid="5" name="MSIP_Label_0fadc02d-b84c-4fcd-86e1-6d5a6eea3ef1_Owner">
    <vt:lpwstr>dunns@yw.co.uk</vt:lpwstr>
  </property>
  <property fmtid="{D5CDD505-2E9C-101B-9397-08002B2CF9AE}" pid="6" name="MSIP_Label_0fadc02d-b84c-4fcd-86e1-6d5a6eea3ef1_SetDate">
    <vt:lpwstr>2020-04-09T17:08:16.7949750Z</vt:lpwstr>
  </property>
  <property fmtid="{D5CDD505-2E9C-101B-9397-08002B2CF9AE}" pid="7" name="MSIP_Label_0fadc02d-b84c-4fcd-86e1-6d5a6eea3ef1_Name">
    <vt:lpwstr>Public</vt:lpwstr>
  </property>
  <property fmtid="{D5CDD505-2E9C-101B-9397-08002B2CF9AE}" pid="8" name="MSIP_Label_0fadc02d-b84c-4fcd-86e1-6d5a6eea3ef1_Application">
    <vt:lpwstr>Microsoft Azure Information Protection</vt:lpwstr>
  </property>
  <property fmtid="{D5CDD505-2E9C-101B-9397-08002B2CF9AE}" pid="9" name="MSIP_Label_0fadc02d-b84c-4fcd-86e1-6d5a6eea3ef1_ActionId">
    <vt:lpwstr>190d1919-ffa6-463e-b6b1-dc8b3bc05d0c</vt:lpwstr>
  </property>
  <property fmtid="{D5CDD505-2E9C-101B-9397-08002B2CF9AE}" pid="10" name="MSIP_Label_0fadc02d-b84c-4fcd-86e1-6d5a6eea3ef1_Extended_MSFT_Method">
    <vt:lpwstr>Manual</vt:lpwstr>
  </property>
  <property fmtid="{D5CDD505-2E9C-101B-9397-08002B2CF9AE}" pid="11" name="Sensitivity">
    <vt:lpwstr>Public</vt:lpwstr>
  </property>
</Properties>
</file>