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5"/>
  <workbookPr filterPrivacy="1" codeName="ThisWorkbook"/>
  <xr:revisionPtr revIDLastSave="12" documentId="8_{323A39EC-3CAC-468D-BB9D-F830465A5115}" xr6:coauthVersionLast="47" xr6:coauthVersionMax="47" xr10:uidLastSave="{AC8BFE62-B94C-4744-85E5-D83DC913E0A3}"/>
  <bookViews>
    <workbookView xWindow="-108" yWindow="-108" windowWidth="23256" windowHeight="12576" tabRatio="905" firstSheet="2" activeTab="2" xr2:uid="{00000000-000D-0000-FFFF-FFFF00000000}"/>
  </bookViews>
  <sheets>
    <sheet name="Cover " sheetId="46" r:id="rId1"/>
    <sheet name="Map &amp; Key" sheetId="38" r:id="rId2"/>
    <sheet name="InpCol" sheetId="11" r:id="rId3"/>
    <sheet name="InpRows" sheetId="21" r:id="rId4"/>
    <sheet name="Time" sheetId="10" r:id="rId5"/>
    <sheet name="Water" sheetId="42" r:id="rId6"/>
    <sheet name="Wastewater" sheetId="43" r:id="rId7"/>
    <sheet name="Outputs" sheetId="35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257</definedName>
    <definedName name="_AtRisk_SimSetting_ReportOptionReportsFileType" hidden="1">1</definedName>
    <definedName name="_AtRisk_SimSetting_ReportOptionSelectiveQR" hidden="1">FALSE</definedName>
    <definedName name="_AtRisk_SimSetting_ReportsList" hidden="1">257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Order1">255</definedName>
    <definedName name="_Order2">255</definedName>
    <definedName name="App1data">'[1]PC info'!$C$7:$DE$781</definedName>
    <definedName name="C_ISF">'[2]PC lists'!$N$8:$O$18</definedName>
    <definedName name="C_PI">'[2]PC lists'!$P$8:$Q$19</definedName>
    <definedName name="C_SC">'[2]PC lists'!$R$8:$S$18</definedName>
    <definedName name="CHK_TOL_TAX">[3]InpActive!$F$2030</definedName>
    <definedName name="CIQWBGuid" hidden="1">"0f0259b9-6046-41aa-ac9c-7befc2576c88"</definedName>
    <definedName name="Classification_of_treatment_works">[4]Lists!$S$5:$S$11</definedName>
    <definedName name="F">{"bal",#N/A,FALSE,"working papers";"income",#N/A,FALSE,"working papers"}</definedName>
    <definedName name="fdraf">{"bal",#N/A,FALSE,"working papers";"income",#N/A,FALSE,"working papers"}</definedName>
    <definedName name="Fdraft">{"bal",#N/A,FALSE,"working papers";"income",#N/A,FALSE,"working papers"}</definedName>
    <definedName name="IQ_CH">110000</definedName>
    <definedName name="IQ_CQ">5000</definedName>
    <definedName name="IQ_CY">10000</definedName>
    <definedName name="IQ_DAILY">500000</definedName>
    <definedName name="IQ_DNTM">700000</definedName>
    <definedName name="IQ_EXPENSE_CODE_">80019595006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MTD">800000</definedName>
    <definedName name="IQ_NAMES_REVISION_DATE_">41366.3748958333</definedName>
    <definedName name="IQ_NTM">6000</definedName>
    <definedName name="IQ_QTD">750000</definedName>
    <definedName name="IQ_TODAY">0</definedName>
    <definedName name="IQ_WEEK">50000</definedName>
    <definedName name="IQ_YTD">3000</definedName>
    <definedName name="IQ_YTDMONTH">130000</definedName>
    <definedName name="new" hidden="1">{"bal",#N/A,FALSE,"working papers";"income",#N/A,FALSE,"working papers"}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revision">1</definedName>
    <definedName name="SAPBEXsysID">"BWB"</definedName>
    <definedName name="SAPBEXwbID">"49ZLUKBQR0WG29D9LLI3IBIIT"</definedName>
    <definedName name="Trk_Tol">[5]Inputs!$F$31</definedName>
    <definedName name="wrn.papersdraft">{"bal",#N/A,FALSE,"working papers";"income",#N/A,FALSE,"working papers"}</definedName>
    <definedName name="wrn.wpapers.">{"bal",#N/A,FALSE,"working papers";"income",#N/A,FALSE,"working papers"}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6" l="1"/>
  <c r="G12" i="42" l="1"/>
  <c r="M41" i="38" l="1"/>
  <c r="G9" i="35" l="1"/>
  <c r="F9" i="35"/>
  <c r="E9" i="35"/>
  <c r="G5" i="35"/>
  <c r="F5" i="35"/>
  <c r="E5" i="35"/>
  <c r="S14" i="42"/>
  <c r="R14" i="42"/>
  <c r="Q14" i="42"/>
  <c r="P14" i="42"/>
  <c r="O14" i="42"/>
  <c r="N14" i="42"/>
  <c r="M14" i="42"/>
  <c r="L14" i="42"/>
  <c r="K14" i="42"/>
  <c r="J14" i="42"/>
  <c r="I14" i="42"/>
  <c r="H14" i="42"/>
  <c r="G14" i="42"/>
  <c r="F14" i="42"/>
  <c r="E14" i="42"/>
  <c r="S11" i="42"/>
  <c r="R11" i="42"/>
  <c r="Q11" i="42"/>
  <c r="P11" i="42"/>
  <c r="P12" i="42" s="1"/>
  <c r="P16" i="42" s="1"/>
  <c r="P17" i="42" s="1"/>
  <c r="O11" i="42"/>
  <c r="N11" i="42"/>
  <c r="M11" i="42"/>
  <c r="L11" i="42"/>
  <c r="L12" i="42" s="1"/>
  <c r="L16" i="42" s="1"/>
  <c r="K11" i="42"/>
  <c r="J11" i="42"/>
  <c r="I11" i="42"/>
  <c r="G11" i="42"/>
  <c r="F11" i="42"/>
  <c r="E11" i="42"/>
  <c r="S10" i="42"/>
  <c r="R10" i="42"/>
  <c r="Q10" i="42"/>
  <c r="P10" i="42"/>
  <c r="O10" i="42"/>
  <c r="N10" i="42"/>
  <c r="M10" i="42"/>
  <c r="L10" i="42"/>
  <c r="K10" i="42"/>
  <c r="J10" i="42"/>
  <c r="J12" i="42" s="1"/>
  <c r="J16" i="42" s="1"/>
  <c r="I10" i="42"/>
  <c r="G10" i="42"/>
  <c r="F10" i="42"/>
  <c r="E10" i="42"/>
  <c r="I23" i="42"/>
  <c r="G23" i="42"/>
  <c r="F23" i="42"/>
  <c r="E23" i="42"/>
  <c r="I22" i="42"/>
  <c r="G22" i="42"/>
  <c r="F22" i="42"/>
  <c r="E22" i="42"/>
  <c r="I21" i="42"/>
  <c r="G21" i="42"/>
  <c r="F21" i="42"/>
  <c r="E21" i="42"/>
  <c r="S20" i="42"/>
  <c r="R20" i="42"/>
  <c r="Q20" i="42"/>
  <c r="P20" i="42"/>
  <c r="O20" i="42"/>
  <c r="N20" i="42"/>
  <c r="M20" i="42"/>
  <c r="L20" i="42"/>
  <c r="K20" i="42"/>
  <c r="J20" i="42"/>
  <c r="I20" i="42"/>
  <c r="H20" i="42"/>
  <c r="G20" i="42"/>
  <c r="E20" i="42"/>
  <c r="S19" i="42"/>
  <c r="R19" i="42"/>
  <c r="Q19" i="42"/>
  <c r="P19" i="42"/>
  <c r="O19" i="42"/>
  <c r="N19" i="42"/>
  <c r="M19" i="42"/>
  <c r="L19" i="42"/>
  <c r="K19" i="42"/>
  <c r="J19" i="42"/>
  <c r="I19" i="42"/>
  <c r="H19" i="42"/>
  <c r="G19" i="42"/>
  <c r="F19" i="42"/>
  <c r="E19" i="42"/>
  <c r="I16" i="42"/>
  <c r="G16" i="42"/>
  <c r="F16" i="42"/>
  <c r="E16" i="42"/>
  <c r="S15" i="42"/>
  <c r="R15" i="42"/>
  <c r="Q15" i="42"/>
  <c r="P15" i="42"/>
  <c r="O15" i="42"/>
  <c r="N15" i="42"/>
  <c r="M15" i="42"/>
  <c r="L15" i="42"/>
  <c r="K15" i="42"/>
  <c r="J15" i="42"/>
  <c r="I15" i="42"/>
  <c r="H15" i="42"/>
  <c r="G15" i="42"/>
  <c r="F15" i="42"/>
  <c r="E15" i="42"/>
  <c r="I22" i="43"/>
  <c r="G22" i="43"/>
  <c r="F22" i="43"/>
  <c r="E22" i="43"/>
  <c r="I21" i="43"/>
  <c r="G21" i="43"/>
  <c r="F21" i="43"/>
  <c r="E21" i="43"/>
  <c r="I48" i="10"/>
  <c r="G48" i="10"/>
  <c r="F48" i="10"/>
  <c r="E48" i="10"/>
  <c r="S15" i="43"/>
  <c r="R15" i="43"/>
  <c r="Q15" i="43"/>
  <c r="P15" i="43"/>
  <c r="O15" i="43"/>
  <c r="N15" i="43"/>
  <c r="M15" i="43"/>
  <c r="L15" i="43"/>
  <c r="K15" i="43"/>
  <c r="J15" i="43"/>
  <c r="I15" i="43"/>
  <c r="H15" i="43"/>
  <c r="G15" i="43"/>
  <c r="F15" i="43"/>
  <c r="E15" i="43"/>
  <c r="I23" i="43"/>
  <c r="G23" i="43"/>
  <c r="F23" i="43"/>
  <c r="E23" i="43"/>
  <c r="S11" i="43"/>
  <c r="R11" i="43"/>
  <c r="Q11" i="43"/>
  <c r="P11" i="43"/>
  <c r="O11" i="43"/>
  <c r="N11" i="43"/>
  <c r="M11" i="43"/>
  <c r="L11" i="43"/>
  <c r="K11" i="43"/>
  <c r="J11" i="43"/>
  <c r="I11" i="43"/>
  <c r="G11" i="43"/>
  <c r="F11" i="43"/>
  <c r="E11" i="43"/>
  <c r="H20" i="21"/>
  <c r="H11" i="43" s="1"/>
  <c r="H12" i="21"/>
  <c r="H11" i="42" s="1"/>
  <c r="H10" i="21"/>
  <c r="H10" i="42" s="1"/>
  <c r="M12" i="42" l="1"/>
  <c r="M16" i="42" s="1"/>
  <c r="M17" i="42" s="1"/>
  <c r="M23" i="42" s="1"/>
  <c r="J17" i="42"/>
  <c r="J23" i="42" s="1"/>
  <c r="N12" i="42"/>
  <c r="N16" i="42" s="1"/>
  <c r="N17" i="42" s="1"/>
  <c r="N23" i="42" s="1"/>
  <c r="R12" i="42"/>
  <c r="R16" i="42" s="1"/>
  <c r="R17" i="42" s="1"/>
  <c r="R23" i="42" s="1"/>
  <c r="L17" i="42"/>
  <c r="Q12" i="42"/>
  <c r="Q16" i="42" s="1"/>
  <c r="K12" i="42"/>
  <c r="K16" i="42" s="1"/>
  <c r="O12" i="42"/>
  <c r="O16" i="42" s="1"/>
  <c r="O17" i="42" s="1"/>
  <c r="O23" i="42" s="1"/>
  <c r="S12" i="42"/>
  <c r="S16" i="42" s="1"/>
  <c r="L23" i="42"/>
  <c r="P23" i="42"/>
  <c r="H12" i="42" l="1"/>
  <c r="H16" i="42" s="1"/>
  <c r="S17" i="42"/>
  <c r="S23" i="42" s="1"/>
  <c r="K17" i="42"/>
  <c r="K23" i="42" s="1"/>
  <c r="Q17" i="42"/>
  <c r="Q23" i="42" s="1"/>
  <c r="H17" i="42" l="1"/>
  <c r="H23" i="42" s="1"/>
  <c r="A1" i="35"/>
  <c r="A1" i="43"/>
  <c r="A1" i="42"/>
  <c r="A1" i="10"/>
  <c r="A1" i="21"/>
  <c r="A1" i="11"/>
  <c r="A1" i="38"/>
  <c r="S14" i="43" l="1"/>
  <c r="R14" i="43"/>
  <c r="Q14" i="43"/>
  <c r="P14" i="43"/>
  <c r="O14" i="43"/>
  <c r="N14" i="43"/>
  <c r="M14" i="43"/>
  <c r="L14" i="43"/>
  <c r="K14" i="43"/>
  <c r="J14" i="43"/>
  <c r="I14" i="43"/>
  <c r="H14" i="43"/>
  <c r="G14" i="43"/>
  <c r="F14" i="43"/>
  <c r="E14" i="43"/>
  <c r="S10" i="43"/>
  <c r="S12" i="43" s="1"/>
  <c r="S16" i="43" s="1"/>
  <c r="R10" i="43"/>
  <c r="R12" i="43" s="1"/>
  <c r="R16" i="43" s="1"/>
  <c r="Q10" i="43"/>
  <c r="Q12" i="43" s="1"/>
  <c r="Q16" i="43" s="1"/>
  <c r="P10" i="43"/>
  <c r="O10" i="43"/>
  <c r="O12" i="43" s="1"/>
  <c r="O16" i="43" s="1"/>
  <c r="N10" i="43"/>
  <c r="M10" i="43"/>
  <c r="M12" i="43" s="1"/>
  <c r="M16" i="43" s="1"/>
  <c r="L10" i="43"/>
  <c r="L12" i="43" s="1"/>
  <c r="L16" i="43" s="1"/>
  <c r="K10" i="43"/>
  <c r="K12" i="43" s="1"/>
  <c r="K16" i="43" s="1"/>
  <c r="J10" i="43"/>
  <c r="J12" i="43" s="1"/>
  <c r="I10" i="43"/>
  <c r="G10" i="43"/>
  <c r="F10" i="43"/>
  <c r="E10" i="43"/>
  <c r="S20" i="43"/>
  <c r="R20" i="43"/>
  <c r="Q20" i="43"/>
  <c r="P20" i="43"/>
  <c r="O20" i="43"/>
  <c r="N20" i="43"/>
  <c r="M20" i="43"/>
  <c r="L20" i="43"/>
  <c r="K20" i="43"/>
  <c r="J20" i="43"/>
  <c r="I20" i="43"/>
  <c r="H20" i="43"/>
  <c r="G20" i="43"/>
  <c r="E20" i="43"/>
  <c r="S19" i="43"/>
  <c r="R19" i="43"/>
  <c r="Q19" i="43"/>
  <c r="P19" i="43"/>
  <c r="O19" i="43"/>
  <c r="N19" i="43"/>
  <c r="M19" i="43"/>
  <c r="L19" i="43"/>
  <c r="K19" i="43"/>
  <c r="J19" i="43"/>
  <c r="I19" i="43"/>
  <c r="H19" i="43"/>
  <c r="G19" i="43"/>
  <c r="F19" i="43"/>
  <c r="E19" i="43"/>
  <c r="I16" i="43"/>
  <c r="G16" i="43"/>
  <c r="F16" i="43"/>
  <c r="E16" i="43"/>
  <c r="E6" i="43"/>
  <c r="E5" i="43"/>
  <c r="E4" i="43"/>
  <c r="E3" i="43"/>
  <c r="E2" i="43"/>
  <c r="E6" i="42"/>
  <c r="E5" i="42"/>
  <c r="E4" i="42"/>
  <c r="E3" i="42"/>
  <c r="E2" i="42"/>
  <c r="M37" i="38"/>
  <c r="Y35" i="38"/>
  <c r="I78" i="10"/>
  <c r="I77" i="10"/>
  <c r="I28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S28" i="10"/>
  <c r="R28" i="10"/>
  <c r="Q28" i="10"/>
  <c r="P28" i="10"/>
  <c r="O28" i="10"/>
  <c r="N28" i="10"/>
  <c r="M28" i="10"/>
  <c r="L28" i="10"/>
  <c r="K28" i="10"/>
  <c r="J28" i="10"/>
  <c r="H28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I60" i="10"/>
  <c r="I57" i="10"/>
  <c r="I52" i="10"/>
  <c r="I51" i="10"/>
  <c r="I44" i="10"/>
  <c r="I43" i="10"/>
  <c r="I36" i="10"/>
  <c r="I21" i="10"/>
  <c r="I14" i="10"/>
  <c r="I40" i="10"/>
  <c r="I29" i="10"/>
  <c r="S35" i="38"/>
  <c r="F21" i="11"/>
  <c r="F20" i="42" s="1"/>
  <c r="J11" i="10"/>
  <c r="J6" i="42" s="1"/>
  <c r="F17" i="10"/>
  <c r="F18" i="10" s="1"/>
  <c r="F20" i="10" s="1"/>
  <c r="G57" i="10"/>
  <c r="F57" i="10"/>
  <c r="E57" i="10"/>
  <c r="F75" i="10"/>
  <c r="F76" i="10"/>
  <c r="E2" i="10"/>
  <c r="J37" i="10"/>
  <c r="J43" i="10" s="1"/>
  <c r="J45" i="10" s="1"/>
  <c r="G52" i="10"/>
  <c r="F52" i="10"/>
  <c r="E52" i="10"/>
  <c r="E75" i="10"/>
  <c r="E6" i="21"/>
  <c r="E5" i="21"/>
  <c r="E4" i="21"/>
  <c r="E3" i="21"/>
  <c r="E2" i="21"/>
  <c r="H37" i="38"/>
  <c r="E6" i="10"/>
  <c r="E4" i="10"/>
  <c r="E5" i="10"/>
  <c r="E3" i="10"/>
  <c r="G75" i="10"/>
  <c r="G76" i="10"/>
  <c r="E76" i="10"/>
  <c r="G78" i="10"/>
  <c r="F78" i="10"/>
  <c r="E78" i="10"/>
  <c r="H77" i="10"/>
  <c r="G77" i="10"/>
  <c r="F77" i="10"/>
  <c r="E77" i="10"/>
  <c r="G39" i="10"/>
  <c r="E39" i="10"/>
  <c r="F28" i="10"/>
  <c r="G28" i="10"/>
  <c r="E28" i="10"/>
  <c r="G17" i="10"/>
  <c r="H35" i="38"/>
  <c r="G69" i="10"/>
  <c r="E69" i="10"/>
  <c r="G68" i="10"/>
  <c r="E68" i="10"/>
  <c r="G67" i="10"/>
  <c r="E67" i="10"/>
  <c r="G66" i="10"/>
  <c r="E66" i="10"/>
  <c r="G60" i="10"/>
  <c r="F60" i="10"/>
  <c r="E60" i="10"/>
  <c r="J58" i="10"/>
  <c r="J60" i="10" s="1"/>
  <c r="J61" i="10" s="1"/>
  <c r="G51" i="10"/>
  <c r="F51" i="10"/>
  <c r="E51" i="10"/>
  <c r="G44" i="10"/>
  <c r="F44" i="10"/>
  <c r="E44" i="10"/>
  <c r="G43" i="10"/>
  <c r="F43" i="10"/>
  <c r="E43" i="10"/>
  <c r="H40" i="10"/>
  <c r="G40" i="10"/>
  <c r="F40" i="10"/>
  <c r="E40" i="10"/>
  <c r="G36" i="10"/>
  <c r="F36" i="10"/>
  <c r="E36" i="10"/>
  <c r="H29" i="10"/>
  <c r="G29" i="10"/>
  <c r="F29" i="10"/>
  <c r="E29" i="10"/>
  <c r="G21" i="10"/>
  <c r="F21" i="10"/>
  <c r="E21" i="10"/>
  <c r="G20" i="10"/>
  <c r="E20" i="10"/>
  <c r="H14" i="10"/>
  <c r="G14" i="10"/>
  <c r="F14" i="10"/>
  <c r="E14" i="10"/>
  <c r="M35" i="38"/>
  <c r="H18" i="21"/>
  <c r="H10" i="43" s="1"/>
  <c r="J14" i="10" l="1"/>
  <c r="J15" i="10" s="1"/>
  <c r="K11" i="10"/>
  <c r="K6" i="10" s="1"/>
  <c r="J6" i="21"/>
  <c r="K17" i="43"/>
  <c r="L17" i="43"/>
  <c r="M17" i="43"/>
  <c r="M23" i="43" s="1"/>
  <c r="S17" i="43"/>
  <c r="J22" i="42"/>
  <c r="J48" i="10"/>
  <c r="J49" i="10" s="1"/>
  <c r="J22" i="43"/>
  <c r="J52" i="10"/>
  <c r="J6" i="10"/>
  <c r="J6" i="43"/>
  <c r="Q17" i="43"/>
  <c r="Q23" i="43" s="1"/>
  <c r="R17" i="43"/>
  <c r="R23" i="43" s="1"/>
  <c r="O17" i="43"/>
  <c r="O23" i="43" s="1"/>
  <c r="F39" i="10"/>
  <c r="F20" i="43"/>
  <c r="L23" i="43"/>
  <c r="K23" i="43"/>
  <c r="S23" i="43"/>
  <c r="P12" i="43"/>
  <c r="P16" i="43" s="1"/>
  <c r="P17" i="43" s="1"/>
  <c r="N12" i="43"/>
  <c r="N16" i="43" s="1"/>
  <c r="N17" i="43" s="1"/>
  <c r="J16" i="43"/>
  <c r="J17" i="43" s="1"/>
  <c r="K6" i="43" l="1"/>
  <c r="J78" i="10"/>
  <c r="J79" i="10" s="1"/>
  <c r="J21" i="10"/>
  <c r="J22" i="10" s="1"/>
  <c r="K6" i="42"/>
  <c r="K14" i="10"/>
  <c r="K15" i="10" s="1"/>
  <c r="K6" i="21"/>
  <c r="L11" i="10"/>
  <c r="J21" i="42"/>
  <c r="J21" i="43"/>
  <c r="J23" i="43"/>
  <c r="P23" i="43"/>
  <c r="H12" i="43"/>
  <c r="H16" i="43" s="1"/>
  <c r="L6" i="42" l="1"/>
  <c r="L6" i="21"/>
  <c r="L6" i="43"/>
  <c r="L6" i="10"/>
  <c r="M11" i="10"/>
  <c r="L14" i="10"/>
  <c r="L15" i="10" s="1"/>
  <c r="J2" i="10"/>
  <c r="J2" i="42"/>
  <c r="J2" i="43"/>
  <c r="J2" i="21"/>
  <c r="J23" i="10"/>
  <c r="K21" i="10"/>
  <c r="K78" i="10"/>
  <c r="J5" i="42"/>
  <c r="J5" i="10"/>
  <c r="J5" i="21"/>
  <c r="J5" i="43"/>
  <c r="H17" i="43"/>
  <c r="H23" i="43" s="1"/>
  <c r="N23" i="43"/>
  <c r="M6" i="10" l="1"/>
  <c r="N11" i="10"/>
  <c r="M6" i="21"/>
  <c r="M6" i="42"/>
  <c r="M14" i="10"/>
  <c r="M15" i="10" s="1"/>
  <c r="M6" i="43"/>
  <c r="J3" i="10"/>
  <c r="J3" i="42"/>
  <c r="J29" i="10"/>
  <c r="J40" i="10"/>
  <c r="J41" i="10" s="1"/>
  <c r="J44" i="10" s="1"/>
  <c r="J3" i="43"/>
  <c r="J77" i="10"/>
  <c r="J3" i="21"/>
  <c r="L78" i="10"/>
  <c r="L21" i="10"/>
  <c r="K22" i="10"/>
  <c r="J57" i="10"/>
  <c r="K58" i="10" s="1"/>
  <c r="K60" i="10" s="1"/>
  <c r="K61" i="10" s="1"/>
  <c r="K2" i="10" l="1"/>
  <c r="K2" i="43"/>
  <c r="K23" i="10"/>
  <c r="K2" i="21"/>
  <c r="K2" i="42"/>
  <c r="M21" i="10"/>
  <c r="M78" i="10"/>
  <c r="N14" i="10"/>
  <c r="N15" i="10" s="1"/>
  <c r="N6" i="21"/>
  <c r="N6" i="10"/>
  <c r="N6" i="42"/>
  <c r="O11" i="10"/>
  <c r="N6" i="43"/>
  <c r="J31" i="10"/>
  <c r="J51" i="10" s="1"/>
  <c r="J53" i="10" s="1"/>
  <c r="J4" i="21" s="1"/>
  <c r="J30" i="10"/>
  <c r="J36" i="10" s="1"/>
  <c r="K37" i="10" s="1"/>
  <c r="K43" i="10" s="1"/>
  <c r="K45" i="10" s="1"/>
  <c r="K22" i="43" l="1"/>
  <c r="K48" i="10"/>
  <c r="K49" i="10" s="1"/>
  <c r="K21" i="42" s="1"/>
  <c r="K22" i="42"/>
  <c r="K52" i="10"/>
  <c r="O6" i="10"/>
  <c r="O14" i="10"/>
  <c r="O15" i="10" s="1"/>
  <c r="P11" i="10"/>
  <c r="O6" i="21"/>
  <c r="O6" i="42"/>
  <c r="O6" i="43"/>
  <c r="K3" i="43"/>
  <c r="K3" i="42"/>
  <c r="K3" i="21"/>
  <c r="K29" i="10"/>
  <c r="K40" i="10"/>
  <c r="K41" i="10" s="1"/>
  <c r="K44" i="10" s="1"/>
  <c r="K77" i="10"/>
  <c r="K79" i="10" s="1"/>
  <c r="K3" i="10"/>
  <c r="J4" i="43"/>
  <c r="J4" i="42"/>
  <c r="J4" i="10"/>
  <c r="N21" i="10"/>
  <c r="N78" i="10"/>
  <c r="L22" i="10"/>
  <c r="K21" i="43"/>
  <c r="P6" i="10" l="1"/>
  <c r="P6" i="42"/>
  <c r="P6" i="43"/>
  <c r="Q11" i="10"/>
  <c r="P14" i="10"/>
  <c r="P15" i="10" s="1"/>
  <c r="P6" i="21"/>
  <c r="K5" i="10"/>
  <c r="K5" i="42"/>
  <c r="K5" i="21"/>
  <c r="K5" i="43"/>
  <c r="O21" i="10"/>
  <c r="O78" i="10"/>
  <c r="K57" i="10"/>
  <c r="L58" i="10" s="1"/>
  <c r="L60" i="10" s="1"/>
  <c r="L61" i="10" s="1"/>
  <c r="L23" i="10"/>
  <c r="L2" i="43"/>
  <c r="L2" i="42"/>
  <c r="L2" i="21"/>
  <c r="L2" i="10"/>
  <c r="K31" i="10"/>
  <c r="K51" i="10" s="1"/>
  <c r="K53" i="10" s="1"/>
  <c r="K4" i="42" s="1"/>
  <c r="K30" i="10"/>
  <c r="K36" i="10" s="1"/>
  <c r="L37" i="10" s="1"/>
  <c r="L43" i="10" s="1"/>
  <c r="L45" i="10" s="1"/>
  <c r="L48" i="10" l="1"/>
  <c r="L49" i="10" s="1"/>
  <c r="L22" i="43"/>
  <c r="L22" i="42"/>
  <c r="L52" i="10"/>
  <c r="P21" i="10"/>
  <c r="P78" i="10"/>
  <c r="K4" i="43"/>
  <c r="K4" i="21"/>
  <c r="Q14" i="10"/>
  <c r="Q15" i="10" s="1"/>
  <c r="Q6" i="42"/>
  <c r="Q6" i="21"/>
  <c r="Q6" i="10"/>
  <c r="R11" i="10"/>
  <c r="Q6" i="43"/>
  <c r="K4" i="10"/>
  <c r="L29" i="10"/>
  <c r="L3" i="21"/>
  <c r="L3" i="42"/>
  <c r="L77" i="10"/>
  <c r="L79" i="10" s="1"/>
  <c r="L3" i="10"/>
  <c r="M22" i="10"/>
  <c r="L3" i="43"/>
  <c r="L40" i="10"/>
  <c r="L41" i="10" s="1"/>
  <c r="L44" i="10" s="1"/>
  <c r="L21" i="43"/>
  <c r="L21" i="42"/>
  <c r="L31" i="10" l="1"/>
  <c r="L51" i="10" s="1"/>
  <c r="L53" i="10" s="1"/>
  <c r="L30" i="10"/>
  <c r="L36" i="10" s="1"/>
  <c r="M37" i="10" s="1"/>
  <c r="M43" i="10" s="1"/>
  <c r="M2" i="42"/>
  <c r="M23" i="10"/>
  <c r="M2" i="21"/>
  <c r="M2" i="10"/>
  <c r="M2" i="43"/>
  <c r="R14" i="10"/>
  <c r="R15" i="10" s="1"/>
  <c r="R6" i="21"/>
  <c r="S11" i="10"/>
  <c r="R6" i="10"/>
  <c r="F12" i="10"/>
  <c r="F66" i="10" s="1"/>
  <c r="R6" i="42"/>
  <c r="R6" i="43"/>
  <c r="L5" i="10"/>
  <c r="L5" i="43"/>
  <c r="L5" i="21"/>
  <c r="L5" i="42"/>
  <c r="L57" i="10"/>
  <c r="M58" i="10" s="1"/>
  <c r="Q78" i="10"/>
  <c r="Q21" i="10"/>
  <c r="M60" i="10"/>
  <c r="M61" i="10" s="1"/>
  <c r="L4" i="42"/>
  <c r="L4" i="10"/>
  <c r="L4" i="21"/>
  <c r="L4" i="43"/>
  <c r="M45" i="10"/>
  <c r="R21" i="10" l="1"/>
  <c r="R78" i="10"/>
  <c r="M3" i="10"/>
  <c r="M29" i="10"/>
  <c r="M3" i="42"/>
  <c r="M3" i="43"/>
  <c r="M40" i="10"/>
  <c r="M41" i="10" s="1"/>
  <c r="M57" i="10" s="1"/>
  <c r="N58" i="10" s="1"/>
  <c r="M3" i="21"/>
  <c r="M77" i="10"/>
  <c r="M79" i="10" s="1"/>
  <c r="N22" i="10"/>
  <c r="S6" i="21"/>
  <c r="S6" i="10"/>
  <c r="S6" i="43"/>
  <c r="S14" i="10"/>
  <c r="S15" i="10" s="1"/>
  <c r="S6" i="42"/>
  <c r="M22" i="42"/>
  <c r="M22" i="43"/>
  <c r="M48" i="10"/>
  <c r="M49" i="10" s="1"/>
  <c r="M52" i="10"/>
  <c r="S78" i="10" l="1"/>
  <c r="S21" i="10"/>
  <c r="M44" i="10"/>
  <c r="M31" i="10"/>
  <c r="M51" i="10" s="1"/>
  <c r="M53" i="10" s="1"/>
  <c r="M30" i="10"/>
  <c r="M36" i="10" s="1"/>
  <c r="N37" i="10" s="1"/>
  <c r="N2" i="42"/>
  <c r="N2" i="10"/>
  <c r="N2" i="21"/>
  <c r="N2" i="43"/>
  <c r="N23" i="10"/>
  <c r="H15" i="10"/>
  <c r="M5" i="42"/>
  <c r="M5" i="21"/>
  <c r="M5" i="43"/>
  <c r="M5" i="10"/>
  <c r="M21" i="42"/>
  <c r="M21" i="43"/>
  <c r="M4" i="42"/>
  <c r="M4" i="21"/>
  <c r="M4" i="10"/>
  <c r="M4" i="43"/>
  <c r="N60" i="10"/>
  <c r="N61" i="10" s="1"/>
  <c r="N43" i="10"/>
  <c r="N45" i="10" s="1"/>
  <c r="N40" i="10" l="1"/>
  <c r="N41" i="10" s="1"/>
  <c r="N44" i="10" s="1"/>
  <c r="N3" i="21"/>
  <c r="N3" i="10"/>
  <c r="N3" i="42"/>
  <c r="O22" i="10"/>
  <c r="N29" i="10"/>
  <c r="N77" i="10"/>
  <c r="N79" i="10" s="1"/>
  <c r="N3" i="43"/>
  <c r="H78" i="10"/>
  <c r="H21" i="10"/>
  <c r="N22" i="42"/>
  <c r="N22" i="43"/>
  <c r="N48" i="10"/>
  <c r="N49" i="10" s="1"/>
  <c r="N52" i="10"/>
  <c r="N5" i="21" l="1"/>
  <c r="N5" i="42"/>
  <c r="N5" i="43"/>
  <c r="N5" i="10"/>
  <c r="N57" i="10"/>
  <c r="O58" i="10" s="1"/>
  <c r="N31" i="10"/>
  <c r="N51" i="10" s="1"/>
  <c r="N53" i="10" s="1"/>
  <c r="N4" i="10" s="1"/>
  <c r="N30" i="10"/>
  <c r="N36" i="10" s="1"/>
  <c r="O37" i="10" s="1"/>
  <c r="O43" i="10" s="1"/>
  <c r="O45" i="10" s="1"/>
  <c r="O2" i="43"/>
  <c r="O2" i="10"/>
  <c r="O2" i="42"/>
  <c r="O2" i="21"/>
  <c r="O23" i="10"/>
  <c r="N21" i="43"/>
  <c r="N21" i="42"/>
  <c r="N4" i="42"/>
  <c r="O60" i="10"/>
  <c r="O61" i="10" s="1"/>
  <c r="N4" i="21" l="1"/>
  <c r="N4" i="43"/>
  <c r="O3" i="42"/>
  <c r="O3" i="10"/>
  <c r="O3" i="21"/>
  <c r="O3" i="43"/>
  <c r="O40" i="10"/>
  <c r="O41" i="10" s="1"/>
  <c r="O44" i="10" s="1"/>
  <c r="P22" i="10"/>
  <c r="O77" i="10"/>
  <c r="O79" i="10" s="1"/>
  <c r="O29" i="10"/>
  <c r="O22" i="43"/>
  <c r="O22" i="42"/>
  <c r="O48" i="10"/>
  <c r="O49" i="10" s="1"/>
  <c r="O52" i="10"/>
  <c r="O5" i="10" l="1"/>
  <c r="O5" i="21"/>
  <c r="O5" i="43"/>
  <c r="O5" i="42"/>
  <c r="O57" i="10"/>
  <c r="P58" i="10" s="1"/>
  <c r="P2" i="42"/>
  <c r="P2" i="21"/>
  <c r="P2" i="43"/>
  <c r="P2" i="10"/>
  <c r="P23" i="10"/>
  <c r="O31" i="10"/>
  <c r="O51" i="10" s="1"/>
  <c r="O30" i="10"/>
  <c r="O36" i="10" s="1"/>
  <c r="P37" i="10" s="1"/>
  <c r="O21" i="43"/>
  <c r="O21" i="42"/>
  <c r="O53" i="10"/>
  <c r="P60" i="10"/>
  <c r="P61" i="10" s="1"/>
  <c r="P43" i="10"/>
  <c r="P45" i="10" s="1"/>
  <c r="P3" i="21" l="1"/>
  <c r="P29" i="10"/>
  <c r="P3" i="42"/>
  <c r="P3" i="10"/>
  <c r="Q22" i="10"/>
  <c r="P77" i="10"/>
  <c r="P79" i="10" s="1"/>
  <c r="P40" i="10"/>
  <c r="P41" i="10" s="1"/>
  <c r="P44" i="10" s="1"/>
  <c r="P3" i="43"/>
  <c r="P22" i="42"/>
  <c r="P22" i="43"/>
  <c r="O4" i="21"/>
  <c r="O4" i="42"/>
  <c r="O4" i="43"/>
  <c r="O4" i="10"/>
  <c r="P48" i="10"/>
  <c r="P49" i="10" s="1"/>
  <c r="P52" i="10"/>
  <c r="P57" i="10" l="1"/>
  <c r="Q58" i="10" s="1"/>
  <c r="Q60" i="10" s="1"/>
  <c r="Q61" i="10" s="1"/>
  <c r="P5" i="21"/>
  <c r="P5" i="10"/>
  <c r="P5" i="42"/>
  <c r="P5" i="43"/>
  <c r="Q2" i="43"/>
  <c r="Q23" i="10"/>
  <c r="Q2" i="10"/>
  <c r="Q2" i="42"/>
  <c r="Q2" i="21"/>
  <c r="P31" i="10"/>
  <c r="P51" i="10" s="1"/>
  <c r="P53" i="10" s="1"/>
  <c r="P4" i="43" s="1"/>
  <c r="P30" i="10"/>
  <c r="P36" i="10" s="1"/>
  <c r="Q37" i="10" s="1"/>
  <c r="P21" i="43"/>
  <c r="P21" i="42"/>
  <c r="P4" i="42"/>
  <c r="P4" i="21"/>
  <c r="Q43" i="10"/>
  <c r="Q45" i="10" s="1"/>
  <c r="Q3" i="10" l="1"/>
  <c r="Q3" i="43"/>
  <c r="Q77" i="10"/>
  <c r="Q79" i="10" s="1"/>
  <c r="Q3" i="42"/>
  <c r="Q40" i="10"/>
  <c r="Q41" i="10" s="1"/>
  <c r="Q44" i="10" s="1"/>
  <c r="Q3" i="21"/>
  <c r="Q29" i="10"/>
  <c r="R22" i="10"/>
  <c r="P4" i="10"/>
  <c r="Q22" i="42"/>
  <c r="Q22" i="43"/>
  <c r="Q48" i="10"/>
  <c r="Q49" i="10" s="1"/>
  <c r="Q52" i="10"/>
  <c r="R23" i="10" l="1"/>
  <c r="R2" i="21"/>
  <c r="R2" i="43"/>
  <c r="R2" i="10"/>
  <c r="R2" i="42"/>
  <c r="Q5" i="43"/>
  <c r="Q5" i="21"/>
  <c r="Q5" i="10"/>
  <c r="Q5" i="42"/>
  <c r="Q30" i="10"/>
  <c r="Q36" i="10" s="1"/>
  <c r="R37" i="10" s="1"/>
  <c r="R43" i="10" s="1"/>
  <c r="R45" i="10" s="1"/>
  <c r="R48" i="10" s="1"/>
  <c r="R49" i="10" s="1"/>
  <c r="Q31" i="10"/>
  <c r="Q51" i="10" s="1"/>
  <c r="Q57" i="10"/>
  <c r="R58" i="10" s="1"/>
  <c r="R60" i="10" s="1"/>
  <c r="R61" i="10" s="1"/>
  <c r="Q21" i="42"/>
  <c r="Q21" i="43"/>
  <c r="Q53" i="10"/>
  <c r="R29" i="10" l="1"/>
  <c r="S22" i="10"/>
  <c r="R40" i="10"/>
  <c r="R41" i="10" s="1"/>
  <c r="R77" i="10"/>
  <c r="R79" i="10" s="1"/>
  <c r="R3" i="43"/>
  <c r="R3" i="21"/>
  <c r="R3" i="42"/>
  <c r="R3" i="10"/>
  <c r="R21" i="43"/>
  <c r="R21" i="42"/>
  <c r="R22" i="42"/>
  <c r="R22" i="43"/>
  <c r="R52" i="10"/>
  <c r="Q4" i="21"/>
  <c r="Q4" i="43"/>
  <c r="Q4" i="10"/>
  <c r="Q4" i="42"/>
  <c r="R57" i="10"/>
  <c r="S58" i="10" s="1"/>
  <c r="R44" i="10"/>
  <c r="R5" i="42" l="1"/>
  <c r="R5" i="43"/>
  <c r="R5" i="21"/>
  <c r="R5" i="10"/>
  <c r="S2" i="43"/>
  <c r="S2" i="10"/>
  <c r="S23" i="10"/>
  <c r="S2" i="42"/>
  <c r="S2" i="21"/>
  <c r="R31" i="10"/>
  <c r="R51" i="10" s="1"/>
  <c r="R53" i="10" s="1"/>
  <c r="R30" i="10"/>
  <c r="R36" i="10" s="1"/>
  <c r="S37" i="10" s="1"/>
  <c r="S60" i="10"/>
  <c r="S61" i="10" s="1"/>
  <c r="H58" i="10"/>
  <c r="H60" i="10" s="1"/>
  <c r="R4" i="21" l="1"/>
  <c r="R4" i="42"/>
  <c r="R4" i="10"/>
  <c r="R4" i="43"/>
  <c r="S43" i="10"/>
  <c r="S45" i="10" s="1"/>
  <c r="H37" i="10"/>
  <c r="H43" i="10" s="1"/>
  <c r="S77" i="10"/>
  <c r="S79" i="10" s="1"/>
  <c r="S3" i="21"/>
  <c r="S3" i="43"/>
  <c r="S3" i="42"/>
  <c r="S29" i="10"/>
  <c r="S40" i="10"/>
  <c r="S41" i="10" s="1"/>
  <c r="S3" i="10"/>
  <c r="S22" i="43"/>
  <c r="S22" i="42"/>
  <c r="S48" i="10"/>
  <c r="S52" i="10"/>
  <c r="F46" i="10"/>
  <c r="F68" i="10" s="1"/>
  <c r="H45" i="10"/>
  <c r="F62" i="10"/>
  <c r="F69" i="10" s="1"/>
  <c r="H61" i="10"/>
  <c r="S5" i="43" l="1"/>
  <c r="S5" i="21"/>
  <c r="S5" i="42"/>
  <c r="S5" i="10"/>
  <c r="S57" i="10"/>
  <c r="S44" i="10"/>
  <c r="H41" i="10"/>
  <c r="S31" i="10"/>
  <c r="S30" i="10"/>
  <c r="H22" i="42"/>
  <c r="H22" i="43"/>
  <c r="S49" i="10"/>
  <c r="H49" i="10" s="1"/>
  <c r="H48" i="10"/>
  <c r="H52" i="10"/>
  <c r="S51" i="10" l="1"/>
  <c r="S53" i="10" s="1"/>
  <c r="F32" i="10"/>
  <c r="F67" i="10" s="1"/>
  <c r="F70" i="10" s="1"/>
  <c r="H31" i="10"/>
  <c r="H51" i="10" s="1"/>
  <c r="H44" i="10"/>
  <c r="H57" i="10"/>
  <c r="S36" i="10"/>
  <c r="H30" i="10"/>
  <c r="H36" i="10" s="1"/>
  <c r="S4" i="42"/>
  <c r="S4" i="43"/>
  <c r="J24" i="42"/>
  <c r="K24" i="42"/>
  <c r="L24" i="42"/>
  <c r="M24" i="42"/>
  <c r="N24" i="42"/>
  <c r="O24" i="42"/>
  <c r="P24" i="42"/>
  <c r="Q24" i="42"/>
  <c r="R24" i="42"/>
  <c r="J24" i="43"/>
  <c r="K24" i="43"/>
  <c r="L24" i="43"/>
  <c r="M24" i="43"/>
  <c r="N24" i="43"/>
  <c r="O24" i="43"/>
  <c r="P24" i="43"/>
  <c r="Q24" i="43"/>
  <c r="R24" i="43"/>
  <c r="H21" i="43"/>
  <c r="H21" i="42"/>
  <c r="S21" i="43"/>
  <c r="S24" i="43" s="1"/>
  <c r="S21" i="42"/>
  <c r="S24" i="42" s="1"/>
  <c r="S4" i="10" l="1"/>
  <c r="S4" i="21"/>
  <c r="H24" i="43"/>
  <c r="H9" i="35" s="1"/>
  <c r="H24" i="42"/>
  <c r="H5" i="35" s="1"/>
</calcChain>
</file>

<file path=xl/sharedStrings.xml><?xml version="1.0" encoding="utf-8"?>
<sst xmlns="http://schemas.openxmlformats.org/spreadsheetml/2006/main" count="234" uniqueCount="178">
  <si>
    <t>Model name:</t>
  </si>
  <si>
    <t>Developer services reconciliation model</t>
  </si>
  <si>
    <t>Version number:</t>
  </si>
  <si>
    <t>Filename:</t>
  </si>
  <si>
    <t>Developer-services-reconciliation-model-Dec-2020-v2.0.xlsx</t>
  </si>
  <si>
    <t>Date:</t>
  </si>
  <si>
    <t xml:space="preserve">Author: </t>
  </si>
  <si>
    <t>Ofwat</t>
  </si>
  <si>
    <t>Author contact information:</t>
  </si>
  <si>
    <t>OfwatPandO@ofwat.gov.uk</t>
  </si>
  <si>
    <t>Summary of model:</t>
  </si>
  <si>
    <t>This model implements the necessary reconciliation mechanism for developer services.</t>
  </si>
  <si>
    <t>Disclaimer:</t>
  </si>
  <si>
    <t>None</t>
  </si>
  <si>
    <t>Known limitations of the model:</t>
  </si>
  <si>
    <t>Issue</t>
  </si>
  <si>
    <t>Details</t>
  </si>
  <si>
    <t>Model link</t>
  </si>
  <si>
    <t>Changes</t>
  </si>
  <si>
    <t>Below are details of changes to the model from the version 1.0 published on 4 March 2020. The changes fix issues that have been identified and implement improvements for clarity and ease of use.</t>
  </si>
  <si>
    <t>Category</t>
  </si>
  <si>
    <t>Sheet(s) in current model</t>
  </si>
  <si>
    <t>Description of change(s) made</t>
  </si>
  <si>
    <t>Model link(s)</t>
  </si>
  <si>
    <t>Formula Update</t>
  </si>
  <si>
    <t>InpRows, Water, Wastewater</t>
  </si>
  <si>
    <t>Forecasts units changed to number rather than thousands. Inputs changed and conversion formulas removed.</t>
  </si>
  <si>
    <t>END OF SHEET</t>
  </si>
  <si>
    <t>GENERIC MODEL DESIGN</t>
  </si>
  <si>
    <t>ABOVE BONNET - USER INTERFACE</t>
  </si>
  <si>
    <t>Inputs</t>
  </si>
  <si>
    <t>Output Summary</t>
  </si>
  <si>
    <t>BELOW BONNET - CALCULATION ENGINE</t>
  </si>
  <si>
    <t>Input Transition</t>
  </si>
  <si>
    <t>Calculations</t>
  </si>
  <si>
    <t>Detailed Outputs</t>
  </si>
  <si>
    <t>Note: FAST strictly applicable below the bonnet</t>
  </si>
  <si>
    <t>MODEL MAP</t>
  </si>
  <si>
    <t>DOCUMENTATION AND QUALITY CONTROL</t>
  </si>
  <si>
    <t>INPUTS</t>
  </si>
  <si>
    <t>CALCULATIONS</t>
  </si>
  <si>
    <t>OUTPUT SUMMARY</t>
  </si>
  <si>
    <t>DOCUMENTATION</t>
  </si>
  <si>
    <t>All the inputs in column format in the respective sheets are brought to this sheet.</t>
  </si>
  <si>
    <t>The model timeline and flag calculations are done in this sheet.</t>
  </si>
  <si>
    <t>All the outputs in the respective sheets are brought to this sheet.</t>
  </si>
  <si>
    <t>Sheet references and model flow; Sheet tabs color, color coding, abbreviations, range names are mentioned in this sheet.</t>
  </si>
  <si>
    <t>All the inputs in row format in the respective sheets are brought to this sheet.</t>
  </si>
  <si>
    <t>All the 'Water' related calculations are done in this sheet.</t>
  </si>
  <si>
    <t>All the 'Wastewater' related calculations are done in this sheet.</t>
  </si>
  <si>
    <t>SHEET TABS</t>
  </si>
  <si>
    <t>Light Yellow</t>
  </si>
  <si>
    <t>Input sheets</t>
  </si>
  <si>
    <t>No color (default Excel tab color)</t>
  </si>
  <si>
    <t>Calculation and documentation sheets</t>
  </si>
  <si>
    <t>Pale Blue</t>
  </si>
  <si>
    <t>Key output sheets</t>
  </si>
  <si>
    <t>Yellow</t>
  </si>
  <si>
    <t>To be completed, temporary, restructured, or deleted</t>
  </si>
  <si>
    <t>COLOUR</t>
  </si>
  <si>
    <t>Font color only</t>
  </si>
  <si>
    <t>Blue font</t>
  </si>
  <si>
    <t>Imported from another sheet</t>
  </si>
  <si>
    <t xml:space="preserve">Red font </t>
  </si>
  <si>
    <t>Exported to another sheet (except from Input sheets)</t>
  </si>
  <si>
    <t>Black font</t>
  </si>
  <si>
    <t>Within sheet link or calculation</t>
  </si>
  <si>
    <t>Font + shade combinations</t>
  </si>
  <si>
    <t>Black font + Light Yellow shade</t>
  </si>
  <si>
    <t>Other</t>
  </si>
  <si>
    <t>Black font + Pale Blue shade on entire row</t>
  </si>
  <si>
    <t>Section separator</t>
  </si>
  <si>
    <t>Yellow shade</t>
  </si>
  <si>
    <t>Work in progress / temporary</t>
  </si>
  <si>
    <t>Error checks &amp; alerts</t>
  </si>
  <si>
    <t>Green shade</t>
  </si>
  <si>
    <t>OK</t>
  </si>
  <si>
    <t>Red shade</t>
  </si>
  <si>
    <t>Error</t>
  </si>
  <si>
    <t>Gold shade</t>
  </si>
  <si>
    <t>Alert</t>
  </si>
  <si>
    <t>ABBREVIATIONS</t>
  </si>
  <si>
    <t>#</t>
  </si>
  <si>
    <t>Number</t>
  </si>
  <si>
    <t>£m</t>
  </si>
  <si>
    <t>Great Britain Pound in millions</t>
  </si>
  <si>
    <t>CPIH</t>
  </si>
  <si>
    <t xml:space="preserve">Consumer Price Index including owner occupiers’ housing costs  </t>
  </si>
  <si>
    <t>FYA</t>
  </si>
  <si>
    <t>Financial Year Average</t>
  </si>
  <si>
    <t>FYE</t>
  </si>
  <si>
    <t>Financial Year Ending</t>
  </si>
  <si>
    <t>m</t>
  </si>
  <si>
    <t>Million</t>
  </si>
  <si>
    <t>NA</t>
  </si>
  <si>
    <t>Not available / applicable</t>
  </si>
  <si>
    <t>WaSC</t>
  </si>
  <si>
    <t>Water and Sewerage company</t>
  </si>
  <si>
    <t>WoC</t>
  </si>
  <si>
    <t>Water only company</t>
  </si>
  <si>
    <t>End of sheet</t>
  </si>
  <si>
    <t>Constant</t>
  </si>
  <si>
    <t>Unit</t>
  </si>
  <si>
    <t>[don't delete row]</t>
  </si>
  <si>
    <t>COMPANY INFORMATION</t>
  </si>
  <si>
    <t>Company's name</t>
  </si>
  <si>
    <t>Yorkshire Water</t>
  </si>
  <si>
    <t>Company's type</t>
  </si>
  <si>
    <t>TIME</t>
  </si>
  <si>
    <t>First date of time ruler</t>
  </si>
  <si>
    <t>date</t>
  </si>
  <si>
    <t>Last Pre-forecast date</t>
  </si>
  <si>
    <t>Start of forecast period (midnight)</t>
  </si>
  <si>
    <t>Length of forecast period</t>
  </si>
  <si>
    <t>years</t>
  </si>
  <si>
    <t>Last forecast date</t>
  </si>
  <si>
    <t>First Modelling Column Financial Year Number</t>
  </si>
  <si>
    <t>year #</t>
  </si>
  <si>
    <t>Financial Year End Month Number</t>
  </si>
  <si>
    <t>month #</t>
  </si>
  <si>
    <t>DISCOUNT RATE</t>
  </si>
  <si>
    <t>Discount rate</t>
  </si>
  <si>
    <t>%</t>
  </si>
  <si>
    <t>UNITS</t>
  </si>
  <si>
    <t>Units in a million</t>
  </si>
  <si>
    <t>END</t>
  </si>
  <si>
    <t>Total</t>
  </si>
  <si>
    <t>WATER</t>
  </si>
  <si>
    <t>Forecast number of new properties connected to water services (FC)</t>
  </si>
  <si>
    <t>Actual number of new properties connected to water services (AC)</t>
  </si>
  <si>
    <t>Revenue per connection (Unit Rate) – water (2017-18 FYA CPIH deflated prices)</t>
  </si>
  <si>
    <t>£/property</t>
  </si>
  <si>
    <t>WASTEWATER (ONLY FOR WASCs)</t>
  </si>
  <si>
    <t>Forecast number of new properties connected to wastewater services (FC)</t>
  </si>
  <si>
    <t>Actual number of new properties connected to wastewater services (AC)</t>
  </si>
  <si>
    <t>Revenue per connection (Unit Rate) – wastewater (2017-18 FYA CPIH deflated prices)</t>
  </si>
  <si>
    <t>MODEL PERIOD</t>
  </si>
  <si>
    <t xml:space="preserve">Model Column Counter </t>
  </si>
  <si>
    <t>Model column counter</t>
  </si>
  <si>
    <t>counter</t>
  </si>
  <si>
    <t>Model Column Total</t>
  </si>
  <si>
    <t>column</t>
  </si>
  <si>
    <t>First model column flag</t>
  </si>
  <si>
    <t>flag</t>
  </si>
  <si>
    <t>First model period BEG</t>
  </si>
  <si>
    <t>month</t>
  </si>
  <si>
    <t>Model Period BEG</t>
  </si>
  <si>
    <t>Model Period END</t>
  </si>
  <si>
    <t>PRE FORECAST PERIOD</t>
  </si>
  <si>
    <t>Last Pre Forecast Flag</t>
  </si>
  <si>
    <t>Pre Forecast Period Flag</t>
  </si>
  <si>
    <t>Pre Forecast Period Total</t>
  </si>
  <si>
    <t>columns</t>
  </si>
  <si>
    <t>FORECAST PERIOD</t>
  </si>
  <si>
    <t>1st Forecast Period Flag</t>
  </si>
  <si>
    <t>Last Forecast Period Flag</t>
  </si>
  <si>
    <t>Forecast Period Flag</t>
  </si>
  <si>
    <t xml:space="preserve">Forecast Period Total </t>
  </si>
  <si>
    <t>Forecast period counter</t>
  </si>
  <si>
    <t>Timeline label</t>
  </si>
  <si>
    <t>POST FORECAST PERIOD</t>
  </si>
  <si>
    <t>1st Post Last Forecast Period Flag</t>
  </si>
  <si>
    <t>Post Forecast Period Flag</t>
  </si>
  <si>
    <t>Post Forecast Period Total</t>
  </si>
  <si>
    <t>MODELLING PERIOD CHECK</t>
  </si>
  <si>
    <t>less</t>
  </si>
  <si>
    <t>Modelling Period Check</t>
  </si>
  <si>
    <t>check</t>
  </si>
  <si>
    <t>FINANCIAL YEAR</t>
  </si>
  <si>
    <t>Financial Year Ending (FYE)</t>
  </si>
  <si>
    <t xml:space="preserve">year </t>
  </si>
  <si>
    <t>Difference in volume between actual and forecast figures for water services</t>
  </si>
  <si>
    <t>Developer services revenue adjustment factor (DSRA) - water (2017-18 FYA CPIH deflated prices)</t>
  </si>
  <si>
    <t>DSRA incl. financing adjustment - water (2017-18 FYA CPIH deflated prices)</t>
  </si>
  <si>
    <t>WASTEWATER</t>
  </si>
  <si>
    <t>Difference in volume between actual and forecast figures for wastewater services</t>
  </si>
  <si>
    <t>Developer services revenue adjustment factor (DSRA) - wastewater (2017-18 FYA CPIH deflated prices)</t>
  </si>
  <si>
    <t>DSRA incl. financing adjustment - wastewater (2017-18 FYA CPIH deflated prices)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</si>
</sst>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#,##0_);\(#,##0\);&quot;-  &quot;;&quot; &quot;@"/>
    <numFmt numFmtId="167" formatCode="#,##0_);\(#,##0\);&quot;-  &quot;;&quot; &quot;@&quot; &quot;"/>
    <numFmt numFmtId="168" formatCode="dd\ mmm\ yy_);\(###0\);&quot;-  &quot;;&quot; &quot;@&quot; &quot;"/>
    <numFmt numFmtId="169" formatCode="dd\ mmm\ yy_);;&quot;-  &quot;;&quot; &quot;@&quot; &quot;"/>
    <numFmt numFmtId="170" formatCode="#,##0.0_);\(#,##0.0\);&quot;-  &quot;;&quot; &quot;@&quot; &quot;"/>
    <numFmt numFmtId="171" formatCode="#,##0.0000_);\(#,##0.0000\);&quot;-  &quot;;&quot; &quot;@&quot; &quot;"/>
    <numFmt numFmtId="172" formatCode="#,##0.0_);\(#,##0.0\);&quot;-  &quot;;&quot; &quot;@"/>
    <numFmt numFmtId="173" formatCode="dd\ mmm\ yyyy_);;&quot;-  &quot;;&quot; &quot;@&quot; &quot;"/>
    <numFmt numFmtId="174" formatCode="dd\ mmm\ yyyy_);\(###0\);&quot;-  &quot;;&quot; &quot;@&quot; &quot;"/>
    <numFmt numFmtId="175" formatCode="_(* #,##0_);_(* \(#,##0\);_(* &quot;-&quot;??_);_(@_)"/>
    <numFmt numFmtId="176" formatCode="0.00%_);\-0.00%_);&quot;-  &quot;;&quot; &quot;@&quot; &quot;"/>
    <numFmt numFmtId="177" formatCode="###0_);\(###0\);&quot;-  &quot;;&quot; &quot;@&quot; &quot;"/>
    <numFmt numFmtId="178" formatCode="#,##0.00_);\(#,##0.00\);&quot;-  &quot;;&quot; &quot;@&quot; &quot;"/>
    <numFmt numFmtId="179" formatCode="_-* #,##0.0_-;\-* #,##0.0_-;_-* &quot;-&quot;??_-;_-@_-"/>
    <numFmt numFmtId="180" formatCode="#,##0.000_);\(#,##0.000\);&quot;-  &quot;;&quot; &quot;@&quot; &quot;"/>
    <numFmt numFmtId="181" formatCode="[$-F800]dddd\,\ mmmm\ dd\,\ yyyy"/>
    <numFmt numFmtId="182" formatCode="0.0"/>
  </numFmts>
  <fonts count="73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name val="Arial Narrow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i/>
      <sz val="10"/>
      <color rgb="FF00B050"/>
      <name val="Arial"/>
      <family val="2"/>
    </font>
    <font>
      <b/>
      <sz val="11"/>
      <color rgb="FF0000FF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1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FF"/>
      <name val="Arial"/>
      <family val="2"/>
    </font>
    <font>
      <sz val="10"/>
      <color indexed="10"/>
      <name val="Arial"/>
      <family val="2"/>
    </font>
    <font>
      <b/>
      <sz val="10"/>
      <color theme="1"/>
      <name val="+mj-lt"/>
    </font>
    <font>
      <i/>
      <sz val="10"/>
      <color rgb="FF0000FF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22.5"/>
      <color theme="0"/>
      <name val="Franklin Gothic Demi"/>
      <family val="2"/>
    </font>
    <font>
      <i/>
      <sz val="12"/>
      <color theme="0"/>
      <name val="Franklin Gothic Demi"/>
      <family val="2"/>
    </font>
    <font>
      <sz val="12"/>
      <color theme="0"/>
      <name val="Franklin Gothic Demi"/>
      <family val="2"/>
    </font>
    <font>
      <u/>
      <sz val="10"/>
      <color theme="10"/>
      <name val="Arial"/>
      <family val="2"/>
    </font>
    <font>
      <sz val="22.5"/>
      <color theme="0"/>
      <name val="Franklin Gothic Dem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0"/>
      <name val="Franklin Gothic Demi"/>
      <family val="2"/>
    </font>
    <font>
      <sz val="11"/>
      <color theme="1"/>
      <name val="Franklin Gothic Demi"/>
      <family val="2"/>
    </font>
    <font>
      <sz val="10"/>
      <color theme="0"/>
      <name val="Franklin Gothic Demi"/>
      <family val="2"/>
    </font>
    <font>
      <sz val="12"/>
      <color rgb="FF000000"/>
      <name val="Franklin Gothic Book"/>
      <family val="2"/>
    </font>
    <font>
      <i/>
      <sz val="12"/>
      <color rgb="FF000000"/>
      <name val="Franklin Gothic Dem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E4819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lightUp">
        <bgColor rgb="FF00347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rgb="FF003479"/>
        <bgColor indexed="64"/>
      </patternFill>
    </fill>
    <fill>
      <patternFill patternType="solid">
        <fgColor rgb="FFD740A2"/>
        <bgColor indexed="64"/>
      </patternFill>
    </fill>
    <fill>
      <patternFill patternType="solid">
        <fgColor rgb="FFE0DCD8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99CC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717362"/>
      </right>
      <top style="thin">
        <color indexed="64"/>
      </top>
      <bottom style="thin">
        <color indexed="64"/>
      </bottom>
      <diagonal/>
    </border>
    <border>
      <left style="hair">
        <color rgb="FF7173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">
    <xf numFmtId="167" fontId="0" fillId="0" borderId="0" applyFont="0" applyFill="0" applyBorder="0" applyProtection="0">
      <alignment vertical="top"/>
    </xf>
    <xf numFmtId="165" fontId="1" fillId="0" borderId="0" applyFont="0" applyFill="0" applyBorder="0" applyAlignment="0" applyProtection="0"/>
    <xf numFmtId="166" fontId="2" fillId="0" borderId="0" applyFont="0" applyFill="0" applyBorder="0" applyProtection="0">
      <alignment vertical="top"/>
    </xf>
    <xf numFmtId="168" fontId="5" fillId="0" borderId="0" applyFont="0" applyFill="0" applyBorder="0" applyProtection="0">
      <alignment vertical="top"/>
    </xf>
    <xf numFmtId="166" fontId="5" fillId="0" borderId="0" applyFont="0" applyFill="0" applyBorder="0" applyProtection="0">
      <alignment vertical="top"/>
    </xf>
    <xf numFmtId="167" fontId="5" fillId="0" borderId="0" applyFont="0" applyFill="0" applyBorder="0" applyProtection="0">
      <alignment vertical="top"/>
    </xf>
    <xf numFmtId="168" fontId="2" fillId="0" borderId="0" applyFont="0" applyFill="0" applyBorder="0" applyProtection="0">
      <alignment vertical="top"/>
    </xf>
    <xf numFmtId="169" fontId="3" fillId="0" borderId="0" applyNumberFormat="0" applyFill="0" applyBorder="0" applyProtection="0">
      <alignment vertical="top"/>
    </xf>
    <xf numFmtId="0" fontId="4" fillId="0" borderId="0" applyNumberFormat="0" applyFill="0" applyBorder="0" applyProtection="0">
      <alignment vertical="top"/>
    </xf>
    <xf numFmtId="0" fontId="2" fillId="0" borderId="0" applyNumberFormat="0" applyFill="0" applyBorder="0" applyProtection="0">
      <alignment horizontal="right" vertical="top"/>
    </xf>
    <xf numFmtId="171" fontId="2" fillId="0" borderId="0" applyFont="0" applyFill="0" applyBorder="0" applyProtection="0">
      <alignment vertical="top"/>
    </xf>
    <xf numFmtId="174" fontId="2" fillId="0" borderId="0" applyFont="0" applyFill="0" applyBorder="0" applyProtection="0">
      <alignment vertical="top"/>
    </xf>
    <xf numFmtId="166" fontId="6" fillId="0" borderId="0" applyNumberFormat="0" applyProtection="0">
      <alignment vertical="top"/>
    </xf>
    <xf numFmtId="0" fontId="1" fillId="0" borderId="0"/>
    <xf numFmtId="167" fontId="1" fillId="0" borderId="0" applyFont="0" applyFill="0" applyBorder="0" applyProtection="0">
      <alignment vertical="top"/>
    </xf>
    <xf numFmtId="0" fontId="11" fillId="5" borderId="0" applyBorder="0"/>
    <xf numFmtId="0" fontId="1" fillId="0" borderId="0"/>
    <xf numFmtId="0" fontId="2" fillId="0" borderId="0"/>
    <xf numFmtId="176" fontId="1" fillId="0" borderId="0" applyFont="0" applyFill="0" applyBorder="0" applyProtection="0">
      <alignment vertical="top"/>
    </xf>
    <xf numFmtId="177" fontId="1" fillId="0" borderId="0" applyFont="0" applyFill="0" applyBorder="0" applyProtection="0">
      <alignment vertical="top"/>
    </xf>
    <xf numFmtId="164" fontId="1" fillId="0" borderId="0" applyFont="0" applyFill="0" applyBorder="0" applyAlignment="0" applyProtection="0"/>
    <xf numFmtId="176" fontId="2" fillId="0" borderId="0" applyFont="0" applyFill="0" applyBorder="0" applyProtection="0">
      <alignment vertical="top"/>
    </xf>
    <xf numFmtId="9" fontId="1" fillId="0" borderId="0" applyFont="0" applyFill="0" applyBorder="0" applyAlignment="0" applyProtection="0"/>
    <xf numFmtId="0" fontId="22" fillId="0" borderId="0"/>
    <xf numFmtId="167" fontId="25" fillId="0" borderId="0" applyFont="0" applyFill="0" applyBorder="0" applyProtection="0">
      <alignment vertical="top"/>
    </xf>
    <xf numFmtId="167" fontId="26" fillId="0" borderId="0" applyFont="0" applyFill="0" applyBorder="0" applyProtection="0">
      <alignment vertical="top"/>
    </xf>
    <xf numFmtId="167" fontId="2" fillId="0" borderId="0" applyFont="0" applyFill="0" applyBorder="0" applyProtection="0">
      <alignment vertical="top"/>
    </xf>
    <xf numFmtId="167" fontId="2" fillId="0" borderId="0" applyFont="0" applyFill="0" applyBorder="0" applyProtection="0">
      <alignment vertical="top"/>
    </xf>
    <xf numFmtId="171" fontId="2" fillId="0" borderId="0" applyFont="0" applyFill="0" applyBorder="0" applyProtection="0">
      <alignment vertical="top"/>
    </xf>
    <xf numFmtId="167" fontId="47" fillId="0" borderId="0" applyFont="0" applyFill="0" applyBorder="0" applyProtection="0">
      <alignment vertical="top"/>
    </xf>
    <xf numFmtId="165" fontId="47" fillId="0" borderId="0" applyFont="0" applyFill="0" applyBorder="0" applyAlignment="0" applyProtection="0"/>
    <xf numFmtId="176" fontId="47" fillId="0" borderId="0" applyFont="0" applyFill="0" applyBorder="0" applyProtection="0">
      <alignment vertical="top"/>
    </xf>
    <xf numFmtId="171" fontId="47" fillId="0" borderId="0" applyFont="0" applyFill="0" applyBorder="0" applyProtection="0">
      <alignment vertical="top"/>
    </xf>
    <xf numFmtId="174" fontId="47" fillId="0" borderId="0" applyFont="0" applyFill="0" applyBorder="0" applyProtection="0">
      <alignment vertical="top"/>
    </xf>
    <xf numFmtId="177" fontId="47" fillId="0" borderId="0" applyFont="0" applyFill="0" applyBorder="0" applyProtection="0">
      <alignment vertical="top"/>
    </xf>
    <xf numFmtId="0" fontId="1" fillId="0" borderId="0"/>
    <xf numFmtId="167" fontId="2" fillId="0" borderId="0" applyFont="0" applyFill="0" applyBorder="0" applyProtection="0">
      <alignment vertical="top"/>
    </xf>
    <xf numFmtId="168" fontId="2" fillId="0" borderId="0" applyFont="0" applyFill="0" applyBorder="0" applyProtection="0">
      <alignment vertical="top"/>
    </xf>
    <xf numFmtId="176" fontId="2" fillId="0" borderId="0" applyFont="0" applyFill="0" applyBorder="0" applyProtection="0">
      <alignment vertical="top"/>
    </xf>
    <xf numFmtId="0" fontId="1" fillId="0" borderId="0"/>
    <xf numFmtId="167" fontId="2" fillId="0" borderId="0" applyFont="0" applyFill="0" applyBorder="0" applyProtection="0">
      <alignment vertical="top"/>
    </xf>
    <xf numFmtId="174" fontId="2" fillId="0" borderId="0" applyFont="0" applyFill="0" applyBorder="0" applyProtection="0">
      <alignment vertical="top"/>
    </xf>
    <xf numFmtId="0" fontId="50" fillId="0" borderId="0" applyNumberFormat="0" applyFill="0" applyBorder="0" applyAlignment="0" applyProtection="0"/>
    <xf numFmtId="0" fontId="51" fillId="0" borderId="33" applyNumberFormat="0" applyFill="0" applyAlignment="0" applyProtection="0"/>
    <xf numFmtId="0" fontId="52" fillId="0" borderId="34" applyNumberFormat="0" applyFill="0" applyAlignment="0" applyProtection="0"/>
    <xf numFmtId="0" fontId="53" fillId="0" borderId="35" applyNumberFormat="0" applyFill="0" applyAlignment="0" applyProtection="0"/>
    <xf numFmtId="0" fontId="53" fillId="0" borderId="0" applyNumberFormat="0" applyFill="0" applyBorder="0" applyAlignment="0" applyProtection="0"/>
    <xf numFmtId="0" fontId="54" fillId="17" borderId="0" applyNumberFormat="0" applyBorder="0" applyAlignment="0" applyProtection="0"/>
    <xf numFmtId="0" fontId="55" fillId="18" borderId="0" applyNumberFormat="0" applyBorder="0" applyAlignment="0" applyProtection="0"/>
    <xf numFmtId="0" fontId="56" fillId="19" borderId="0" applyNumberFormat="0" applyBorder="0" applyAlignment="0" applyProtection="0"/>
    <xf numFmtId="0" fontId="57" fillId="20" borderId="36" applyNumberFormat="0" applyAlignment="0" applyProtection="0"/>
    <xf numFmtId="0" fontId="58" fillId="21" borderId="37" applyNumberFormat="0" applyAlignment="0" applyProtection="0"/>
    <xf numFmtId="0" fontId="59" fillId="21" borderId="36" applyNumberFormat="0" applyAlignment="0" applyProtection="0"/>
    <xf numFmtId="0" fontId="60" fillId="0" borderId="38" applyNumberFormat="0" applyFill="0" applyAlignment="0" applyProtection="0"/>
    <xf numFmtId="0" fontId="61" fillId="22" borderId="39" applyNumberFormat="0" applyAlignment="0" applyProtection="0"/>
    <xf numFmtId="0" fontId="62" fillId="0" borderId="0" applyNumberFormat="0" applyFill="0" applyBorder="0" applyAlignment="0" applyProtection="0"/>
    <xf numFmtId="0" fontId="2" fillId="23" borderId="40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41" applyNumberFormat="0" applyFill="0" applyAlignment="0" applyProtection="0"/>
    <xf numFmtId="0" fontId="65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65" fillId="35" borderId="0" applyNumberFormat="0" applyBorder="0" applyAlignment="0" applyProtection="0"/>
    <xf numFmtId="0" fontId="65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65" fillId="39" borderId="0" applyNumberFormat="0" applyBorder="0" applyAlignment="0" applyProtection="0"/>
    <xf numFmtId="0" fontId="65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65" fillId="47" borderId="0" applyNumberFormat="0" applyBorder="0" applyAlignment="0" applyProtection="0"/>
    <xf numFmtId="166" fontId="45" fillId="0" borderId="0" applyNumberFormat="0" applyFill="0" applyBorder="0" applyAlignment="0" applyProtection="0">
      <alignment vertical="top"/>
    </xf>
    <xf numFmtId="177" fontId="2" fillId="0" borderId="0" applyFont="0" applyFill="0" applyBorder="0" applyProtection="0">
      <alignment vertical="top"/>
    </xf>
    <xf numFmtId="166" fontId="2" fillId="0" borderId="0" applyFont="0" applyFill="0" applyBorder="0" applyProtection="0">
      <alignment vertical="top"/>
    </xf>
    <xf numFmtId="0" fontId="49" fillId="48" borderId="43" applyNumberFormat="0" applyFont="0" applyAlignment="0" applyProtection="0"/>
    <xf numFmtId="167" fontId="47" fillId="0" borderId="0" applyFont="0" applyFill="0" applyBorder="0" applyProtection="0">
      <alignment vertical="top"/>
    </xf>
    <xf numFmtId="165" fontId="47" fillId="0" borderId="0" applyFont="0" applyFill="0" applyBorder="0" applyAlignment="0" applyProtection="0"/>
    <xf numFmtId="176" fontId="47" fillId="0" borderId="0" applyFont="0" applyFill="0" applyBorder="0" applyProtection="0">
      <alignment vertical="top"/>
    </xf>
    <xf numFmtId="171" fontId="47" fillId="0" borderId="0" applyFont="0" applyFill="0" applyBorder="0" applyProtection="0">
      <alignment vertical="top"/>
    </xf>
    <xf numFmtId="174" fontId="47" fillId="0" borderId="0" applyFont="0" applyFill="0" applyBorder="0" applyProtection="0">
      <alignment vertical="top"/>
    </xf>
    <xf numFmtId="177" fontId="47" fillId="0" borderId="0" applyFont="0" applyFill="0" applyBorder="0" applyProtection="0">
      <alignment vertical="top"/>
    </xf>
    <xf numFmtId="0" fontId="48" fillId="0" borderId="0" applyNumberFormat="0" applyFill="0" applyBorder="0" applyAlignment="0" applyProtection="0">
      <alignment vertical="top"/>
      <protection locked="0"/>
    </xf>
    <xf numFmtId="0" fontId="66" fillId="49" borderId="0" applyNumberFormat="0" applyBorder="0" applyAlignment="0" applyProtection="0"/>
    <xf numFmtId="0" fontId="7" fillId="0" borderId="0"/>
    <xf numFmtId="0" fontId="45" fillId="0" borderId="0" applyNumberFormat="0" applyFill="0" applyBorder="0" applyAlignment="0" applyProtection="0"/>
    <xf numFmtId="0" fontId="67" fillId="0" borderId="0" applyNumberFormat="0" applyFill="0" applyAlignment="0" applyProtection="0"/>
    <xf numFmtId="0" fontId="68" fillId="50" borderId="0" applyNumberFormat="0" applyBorder="0" applyAlignment="0" applyProtection="0"/>
    <xf numFmtId="0" fontId="68" fillId="49" borderId="0" applyNumberFormat="0" applyAlignment="0" applyProtection="0"/>
    <xf numFmtId="166" fontId="45" fillId="0" borderId="0" applyNumberFormat="0" applyFill="0" applyBorder="0" applyAlignment="0" applyProtection="0">
      <alignment vertical="top"/>
    </xf>
    <xf numFmtId="167" fontId="7" fillId="0" borderId="0" applyFont="0" applyFill="0" applyBorder="0" applyProtection="0">
      <alignment vertical="top"/>
    </xf>
    <xf numFmtId="0" fontId="71" fillId="0" borderId="33" applyNumberFormat="0" applyFill="0" applyAlignment="0" applyProtection="0"/>
    <xf numFmtId="0" fontId="72" fillId="0" borderId="34" applyNumberFormat="0" applyFill="0" applyAlignment="0" applyProtection="0"/>
  </cellStyleXfs>
  <cellXfs count="309">
    <xf numFmtId="167" fontId="0" fillId="0" borderId="0" xfId="0">
      <alignment vertical="top"/>
    </xf>
    <xf numFmtId="167" fontId="4" fillId="0" borderId="0" xfId="0" applyFont="1" applyFill="1">
      <alignment vertical="top"/>
    </xf>
    <xf numFmtId="167" fontId="2" fillId="2" borderId="0" xfId="0" applyFont="1" applyFill="1" applyAlignment="1">
      <alignment horizontal="right" vertical="top"/>
    </xf>
    <xf numFmtId="167" fontId="2" fillId="0" borderId="0" xfId="0" applyFont="1" applyFill="1" applyBorder="1">
      <alignment vertical="top"/>
    </xf>
    <xf numFmtId="167" fontId="2" fillId="0" borderId="0" xfId="0" applyFont="1">
      <alignment vertical="top"/>
    </xf>
    <xf numFmtId="167" fontId="2" fillId="0" borderId="0" xfId="0" applyFont="1" applyBorder="1">
      <alignment vertical="top"/>
    </xf>
    <xf numFmtId="165" fontId="2" fillId="0" borderId="0" xfId="1" applyFont="1" applyAlignment="1">
      <alignment vertical="top"/>
    </xf>
    <xf numFmtId="165" fontId="2" fillId="0" borderId="0" xfId="1" applyFont="1" applyFill="1" applyAlignment="1">
      <alignment vertical="top"/>
    </xf>
    <xf numFmtId="174" fontId="2" fillId="0" borderId="0" xfId="11" applyFont="1">
      <alignment vertical="top"/>
    </xf>
    <xf numFmtId="174" fontId="2" fillId="0" borderId="0" xfId="11" applyFont="1" applyFill="1">
      <alignment vertical="top"/>
    </xf>
    <xf numFmtId="167" fontId="2" fillId="2" borderId="0" xfId="0" applyFont="1" applyFill="1">
      <alignment vertical="top"/>
    </xf>
    <xf numFmtId="167" fontId="3" fillId="0" borderId="0" xfId="0" applyFont="1" applyBorder="1">
      <alignment vertical="top"/>
    </xf>
    <xf numFmtId="168" fontId="2" fillId="0" borderId="0" xfId="6" applyFont="1" applyBorder="1">
      <alignment vertical="top"/>
    </xf>
    <xf numFmtId="167" fontId="0" fillId="0" borderId="0" xfId="0" applyFill="1">
      <alignment vertical="top"/>
    </xf>
    <xf numFmtId="166" fontId="3" fillId="0" borderId="0" xfId="0" applyNumberFormat="1" applyFont="1" applyBorder="1" applyAlignment="1">
      <alignment horizontal="right" vertical="top"/>
    </xf>
    <xf numFmtId="166" fontId="3" fillId="0" borderId="0" xfId="0" applyNumberFormat="1" applyFont="1" applyBorder="1">
      <alignment vertical="top"/>
    </xf>
    <xf numFmtId="167" fontId="3" fillId="0" borderId="0" xfId="0" applyFont="1">
      <alignment vertical="top"/>
    </xf>
    <xf numFmtId="167" fontId="3" fillId="2" borderId="0" xfId="0" applyFont="1" applyFill="1">
      <alignment vertical="top"/>
    </xf>
    <xf numFmtId="167" fontId="4" fillId="2" borderId="0" xfId="0" applyFont="1" applyFill="1">
      <alignment vertical="top"/>
    </xf>
    <xf numFmtId="165" fontId="2" fillId="2" borderId="0" xfId="1" applyFont="1" applyFill="1" applyAlignment="1">
      <alignment vertical="top"/>
    </xf>
    <xf numFmtId="167" fontId="2" fillId="0" borderId="0" xfId="0" applyFont="1" applyAlignment="1">
      <alignment horizontal="right" vertical="top"/>
    </xf>
    <xf numFmtId="166" fontId="2" fillId="0" borderId="0" xfId="0" applyNumberFormat="1" applyFont="1" applyFill="1">
      <alignment vertical="top"/>
    </xf>
    <xf numFmtId="166" fontId="2" fillId="0" borderId="0" xfId="0" applyNumberFormat="1" applyFont="1" applyFill="1" applyBorder="1" applyAlignment="1">
      <alignment horizontal="left" vertical="top"/>
    </xf>
    <xf numFmtId="166" fontId="10" fillId="0" borderId="0" xfId="0" applyNumberFormat="1" applyFont="1" applyFill="1">
      <alignment vertical="top"/>
    </xf>
    <xf numFmtId="167" fontId="7" fillId="0" borderId="0" xfId="0" applyFont="1">
      <alignment vertical="top"/>
    </xf>
    <xf numFmtId="175" fontId="7" fillId="0" borderId="0" xfId="0" applyNumberFormat="1" applyFont="1" applyFill="1">
      <alignment vertical="top"/>
    </xf>
    <xf numFmtId="167" fontId="7" fillId="0" borderId="0" xfId="0" applyFont="1" applyFill="1">
      <alignment vertical="top"/>
    </xf>
    <xf numFmtId="165" fontId="2" fillId="0" borderId="0" xfId="0" applyNumberFormat="1" applyFont="1" applyFill="1" applyBorder="1">
      <alignment vertical="top"/>
    </xf>
    <xf numFmtId="0" fontId="2" fillId="0" borderId="0" xfId="0" applyNumberFormat="1" applyFont="1" applyFill="1" applyBorder="1">
      <alignment vertical="top"/>
    </xf>
    <xf numFmtId="167" fontId="14" fillId="0" borderId="0" xfId="0" applyFont="1">
      <alignment vertical="top"/>
    </xf>
    <xf numFmtId="167" fontId="13" fillId="0" borderId="0" xfId="0" applyFont="1">
      <alignment vertical="top"/>
    </xf>
    <xf numFmtId="167" fontId="7" fillId="0" borderId="0" xfId="0" applyFont="1" applyAlignment="1">
      <alignment vertical="top" wrapText="1"/>
    </xf>
    <xf numFmtId="167" fontId="15" fillId="0" borderId="0" xfId="0" applyFont="1">
      <alignment vertical="top"/>
    </xf>
    <xf numFmtId="167" fontId="16" fillId="0" borderId="0" xfId="0" applyFont="1">
      <alignment vertical="top"/>
    </xf>
    <xf numFmtId="167" fontId="2" fillId="0" borderId="0" xfId="0" applyFont="1" applyFill="1">
      <alignment vertical="top"/>
    </xf>
    <xf numFmtId="167" fontId="3" fillId="3" borderId="0" xfId="0" applyFont="1" applyFill="1" applyBorder="1">
      <alignment vertical="top"/>
    </xf>
    <xf numFmtId="167" fontId="2" fillId="3" borderId="0" xfId="0" applyFont="1" applyFill="1" applyBorder="1">
      <alignment vertical="top"/>
    </xf>
    <xf numFmtId="167" fontId="17" fillId="3" borderId="0" xfId="0" applyFont="1" applyFill="1" applyBorder="1">
      <alignment vertical="top"/>
    </xf>
    <xf numFmtId="167" fontId="0" fillId="7" borderId="0" xfId="0" applyFill="1">
      <alignment vertical="top"/>
    </xf>
    <xf numFmtId="167" fontId="14" fillId="7" borderId="0" xfId="0" applyFont="1" applyFill="1">
      <alignment vertical="top"/>
    </xf>
    <xf numFmtId="167" fontId="18" fillId="0" borderId="0" xfId="0" applyFont="1">
      <alignment vertical="top"/>
    </xf>
    <xf numFmtId="167" fontId="18" fillId="0" borderId="0" xfId="0" applyFont="1" applyFill="1">
      <alignment vertical="top"/>
    </xf>
    <xf numFmtId="167" fontId="17" fillId="0" borderId="0" xfId="0" applyFont="1" applyFill="1" applyBorder="1">
      <alignment vertical="top"/>
    </xf>
    <xf numFmtId="167" fontId="3" fillId="0" borderId="0" xfId="0" applyFont="1" applyFill="1" applyBorder="1">
      <alignment vertical="top"/>
    </xf>
    <xf numFmtId="167" fontId="1" fillId="0" borderId="0" xfId="0" applyFont="1">
      <alignment vertical="top"/>
    </xf>
    <xf numFmtId="167" fontId="1" fillId="0" borderId="0" xfId="0" applyFont="1" applyFill="1">
      <alignment vertical="top"/>
    </xf>
    <xf numFmtId="167" fontId="19" fillId="0" borderId="0" xfId="0" applyFont="1">
      <alignment vertical="top"/>
    </xf>
    <xf numFmtId="167" fontId="15" fillId="0" borderId="0" xfId="0" applyFont="1" applyFill="1">
      <alignment vertical="top"/>
    </xf>
    <xf numFmtId="178" fontId="7" fillId="0" borderId="0" xfId="0" applyNumberFormat="1" applyFont="1">
      <alignment vertical="top"/>
    </xf>
    <xf numFmtId="180" fontId="7" fillId="0" borderId="0" xfId="0" applyNumberFormat="1" applyFont="1">
      <alignment vertical="top"/>
    </xf>
    <xf numFmtId="180" fontId="0" fillId="0" borderId="0" xfId="0" applyNumberFormat="1">
      <alignment vertical="top"/>
    </xf>
    <xf numFmtId="167" fontId="19" fillId="0" borderId="0" xfId="0" applyFont="1" applyFill="1">
      <alignment vertical="top"/>
    </xf>
    <xf numFmtId="180" fontId="2" fillId="0" borderId="0" xfId="0" applyNumberFormat="1" applyFont="1" applyFill="1">
      <alignment vertical="top"/>
    </xf>
    <xf numFmtId="178" fontId="2" fillId="0" borderId="0" xfId="0" applyNumberFormat="1" applyFont="1" applyFill="1">
      <alignment vertical="top"/>
    </xf>
    <xf numFmtId="180" fontId="2" fillId="0" borderId="0" xfId="0" applyNumberFormat="1" applyFont="1" applyBorder="1">
      <alignment vertical="top"/>
    </xf>
    <xf numFmtId="180" fontId="2" fillId="0" borderId="0" xfId="0" applyNumberFormat="1" applyFont="1" applyFill="1" applyBorder="1">
      <alignment vertical="top"/>
    </xf>
    <xf numFmtId="180" fontId="3" fillId="0" borderId="0" xfId="0" applyNumberFormat="1" applyFont="1" applyBorder="1">
      <alignment vertical="top"/>
    </xf>
    <xf numFmtId="180" fontId="3" fillId="3" borderId="0" xfId="0" applyNumberFormat="1" applyFont="1" applyFill="1" applyBorder="1">
      <alignment vertical="top"/>
    </xf>
    <xf numFmtId="180" fontId="3" fillId="0" borderId="0" xfId="0" applyNumberFormat="1" applyFont="1" applyFill="1" applyBorder="1">
      <alignment vertical="top"/>
    </xf>
    <xf numFmtId="176" fontId="19" fillId="0" borderId="0" xfId="18" applyFont="1">
      <alignment vertical="top"/>
    </xf>
    <xf numFmtId="178" fontId="7" fillId="0" borderId="0" xfId="20" applyNumberFormat="1" applyFont="1" applyAlignment="1">
      <alignment vertical="top"/>
    </xf>
    <xf numFmtId="167" fontId="3" fillId="0" borderId="0" xfId="0" applyFont="1" applyFill="1">
      <alignment vertical="top"/>
    </xf>
    <xf numFmtId="167" fontId="2" fillId="0" borderId="0" xfId="0" applyFont="1" applyFill="1" applyAlignment="1">
      <alignment horizontal="right" vertical="top"/>
    </xf>
    <xf numFmtId="165" fontId="7" fillId="0" borderId="0" xfId="1" applyFont="1" applyAlignment="1">
      <alignment vertical="top"/>
    </xf>
    <xf numFmtId="167" fontId="2" fillId="0" borderId="0" xfId="25" applyFont="1">
      <alignment vertical="top"/>
    </xf>
    <xf numFmtId="167" fontId="3" fillId="3" borderId="0" xfId="25" applyFont="1" applyFill="1" applyBorder="1">
      <alignment vertical="top"/>
    </xf>
    <xf numFmtId="167" fontId="2" fillId="3" borderId="0" xfId="25" applyFont="1" applyFill="1" applyBorder="1">
      <alignment vertical="top"/>
    </xf>
    <xf numFmtId="167" fontId="3" fillId="3" borderId="0" xfId="25" applyFont="1" applyFill="1" applyBorder="1" applyAlignment="1">
      <alignment horizontal="left" vertical="top"/>
    </xf>
    <xf numFmtId="167" fontId="27" fillId="0" borderId="0" xfId="25" applyFont="1" applyFill="1">
      <alignment vertical="top"/>
    </xf>
    <xf numFmtId="167" fontId="28" fillId="0" borderId="0" xfId="25" applyFont="1" applyFill="1">
      <alignment vertical="top"/>
    </xf>
    <xf numFmtId="167" fontId="29" fillId="8" borderId="4" xfId="25" applyFont="1" applyFill="1" applyBorder="1" applyAlignment="1">
      <alignment horizontal="centerContinuous" vertical="top"/>
    </xf>
    <xf numFmtId="167" fontId="30" fillId="8" borderId="4" xfId="25" applyFont="1" applyFill="1" applyBorder="1" applyAlignment="1">
      <alignment horizontal="centerContinuous" vertical="top"/>
    </xf>
    <xf numFmtId="167" fontId="31" fillId="8" borderId="4" xfId="25" applyFont="1" applyFill="1" applyBorder="1" applyAlignment="1">
      <alignment horizontal="centerContinuous" vertical="top"/>
    </xf>
    <xf numFmtId="167" fontId="30" fillId="8" borderId="5" xfId="25" applyFont="1" applyFill="1" applyBorder="1" applyAlignment="1">
      <alignment horizontal="centerContinuous" vertical="top"/>
    </xf>
    <xf numFmtId="167" fontId="3" fillId="0" borderId="0" xfId="25" applyFont="1" applyFill="1">
      <alignment vertical="top"/>
    </xf>
    <xf numFmtId="167" fontId="2" fillId="0" borderId="0" xfId="25" applyFont="1" applyFill="1">
      <alignment vertical="top"/>
    </xf>
    <xf numFmtId="167" fontId="2" fillId="0" borderId="6" xfId="25" applyFont="1" applyFill="1" applyBorder="1">
      <alignment vertical="top"/>
    </xf>
    <xf numFmtId="167" fontId="2" fillId="0" borderId="0" xfId="25" applyFont="1" applyFill="1" applyBorder="1">
      <alignment vertical="top"/>
    </xf>
    <xf numFmtId="167" fontId="2" fillId="0" borderId="0" xfId="25" applyFont="1" applyFill="1" applyBorder="1" applyAlignment="1">
      <alignment horizontal="center" vertical="top"/>
    </xf>
    <xf numFmtId="167" fontId="2" fillId="0" borderId="7" xfId="25" applyFont="1" applyFill="1" applyBorder="1">
      <alignment vertical="top"/>
    </xf>
    <xf numFmtId="167" fontId="2" fillId="6" borderId="1" xfId="25" applyFont="1" applyFill="1" applyBorder="1">
      <alignment vertical="top"/>
    </xf>
    <xf numFmtId="167" fontId="2" fillId="9" borderId="1" xfId="25" applyFont="1" applyFill="1" applyBorder="1">
      <alignment vertical="top"/>
    </xf>
    <xf numFmtId="167" fontId="29" fillId="6" borderId="2" xfId="25" applyFont="1" applyFill="1" applyBorder="1" applyAlignment="1">
      <alignment horizontal="center" vertical="top"/>
    </xf>
    <xf numFmtId="167" fontId="29" fillId="9" borderId="2" xfId="25" applyFont="1" applyFill="1" applyBorder="1" applyAlignment="1">
      <alignment horizontal="center" vertical="top"/>
    </xf>
    <xf numFmtId="167" fontId="2" fillId="6" borderId="3" xfId="25" applyFont="1" applyFill="1" applyBorder="1">
      <alignment vertical="top"/>
    </xf>
    <xf numFmtId="167" fontId="2" fillId="9" borderId="3" xfId="25" applyFont="1" applyFill="1" applyBorder="1">
      <alignment vertical="top"/>
    </xf>
    <xf numFmtId="167" fontId="27" fillId="9" borderId="4" xfId="25" applyFont="1" applyFill="1" applyBorder="1" applyAlignment="1">
      <alignment horizontal="centerContinuous" vertical="top"/>
    </xf>
    <xf numFmtId="167" fontId="28" fillId="9" borderId="4" xfId="25" applyFont="1" applyFill="1" applyBorder="1" applyAlignment="1">
      <alignment horizontal="centerContinuous" vertical="top"/>
    </xf>
    <xf numFmtId="167" fontId="28" fillId="9" borderId="5" xfId="25" applyFont="1" applyFill="1" applyBorder="1" applyAlignment="1">
      <alignment horizontal="centerContinuous" vertical="top"/>
    </xf>
    <xf numFmtId="167" fontId="2" fillId="0" borderId="8" xfId="25" applyFont="1" applyFill="1" applyBorder="1">
      <alignment vertical="top"/>
    </xf>
    <xf numFmtId="167" fontId="2" fillId="0" borderId="9" xfId="25" applyFont="1" applyFill="1" applyBorder="1">
      <alignment vertical="top"/>
    </xf>
    <xf numFmtId="167" fontId="2" fillId="0" borderId="9" xfId="25" applyFont="1" applyFill="1" applyBorder="1" applyAlignment="1">
      <alignment horizontal="center" vertical="top"/>
    </xf>
    <xf numFmtId="167" fontId="2" fillId="0" borderId="10" xfId="25" applyFont="1" applyFill="1" applyBorder="1">
      <alignment vertical="top"/>
    </xf>
    <xf numFmtId="167" fontId="32" fillId="0" borderId="0" xfId="25" applyFont="1" applyFill="1" applyBorder="1">
      <alignment vertical="top"/>
    </xf>
    <xf numFmtId="167" fontId="33" fillId="8" borderId="4" xfId="25" applyFont="1" applyFill="1" applyBorder="1" applyAlignment="1">
      <alignment horizontal="centerContinuous" vertical="top"/>
    </xf>
    <xf numFmtId="167" fontId="34" fillId="8" borderId="4" xfId="25" applyFont="1" applyFill="1" applyBorder="1" applyAlignment="1">
      <alignment horizontal="centerContinuous" vertical="top"/>
    </xf>
    <xf numFmtId="167" fontId="3" fillId="0" borderId="0" xfId="25" applyFont="1">
      <alignment vertical="top"/>
    </xf>
    <xf numFmtId="167" fontId="3" fillId="0" borderId="0" xfId="25" applyFont="1" applyAlignment="1">
      <alignment horizontal="center" vertical="top"/>
    </xf>
    <xf numFmtId="167" fontId="2" fillId="0" borderId="11" xfId="25" applyFont="1" applyBorder="1">
      <alignment vertical="top"/>
    </xf>
    <xf numFmtId="167" fontId="2" fillId="0" borderId="12" xfId="25" applyFont="1" applyBorder="1">
      <alignment vertical="top"/>
    </xf>
    <xf numFmtId="167" fontId="2" fillId="0" borderId="12" xfId="25" applyFont="1" applyBorder="1" applyAlignment="1">
      <alignment horizontal="center" vertical="top"/>
    </xf>
    <xf numFmtId="167" fontId="2" fillId="0" borderId="13" xfId="25" applyFont="1" applyBorder="1">
      <alignment vertical="top"/>
    </xf>
    <xf numFmtId="167" fontId="2" fillId="0" borderId="6" xfId="25" applyFont="1" applyBorder="1">
      <alignment vertical="top"/>
    </xf>
    <xf numFmtId="167" fontId="2" fillId="0" borderId="14" xfId="25" applyFont="1" applyBorder="1">
      <alignment vertical="top"/>
    </xf>
    <xf numFmtId="167" fontId="2" fillId="0" borderId="15" xfId="25" applyFont="1" applyBorder="1">
      <alignment vertical="top"/>
    </xf>
    <xf numFmtId="167" fontId="2" fillId="0" borderId="16" xfId="25" applyFont="1" applyBorder="1">
      <alignment vertical="top"/>
    </xf>
    <xf numFmtId="167" fontId="2" fillId="0" borderId="0" xfId="25" applyFont="1" applyBorder="1">
      <alignment vertical="top"/>
    </xf>
    <xf numFmtId="167" fontId="2" fillId="0" borderId="15" xfId="25" applyFont="1" applyBorder="1" applyAlignment="1">
      <alignment horizontal="center" vertical="top"/>
    </xf>
    <xf numFmtId="167" fontId="2" fillId="0" borderId="19" xfId="25" applyFont="1" applyBorder="1">
      <alignment vertical="top"/>
    </xf>
    <xf numFmtId="167" fontId="2" fillId="0" borderId="0" xfId="25" applyFont="1" applyBorder="1" applyAlignment="1">
      <alignment vertical="center"/>
    </xf>
    <xf numFmtId="167" fontId="2" fillId="0" borderId="17" xfId="25" applyFont="1" applyBorder="1">
      <alignment vertical="top"/>
    </xf>
    <xf numFmtId="167" fontId="2" fillId="0" borderId="0" xfId="25" applyFont="1" applyBorder="1" applyAlignment="1">
      <alignment horizontal="right" vertical="top"/>
    </xf>
    <xf numFmtId="167" fontId="24" fillId="8" borderId="18" xfId="25" applyFont="1" applyFill="1" applyBorder="1" applyAlignment="1">
      <alignment horizontal="center" vertical="center"/>
    </xf>
    <xf numFmtId="167" fontId="17" fillId="0" borderId="17" xfId="25" applyFont="1" applyBorder="1" applyAlignment="1">
      <alignment vertical="center"/>
    </xf>
    <xf numFmtId="167" fontId="35" fillId="9" borderId="18" xfId="25" applyFont="1" applyFill="1" applyBorder="1" applyAlignment="1">
      <alignment horizontal="center" vertical="top"/>
    </xf>
    <xf numFmtId="167" fontId="17" fillId="0" borderId="19" xfId="25" applyFont="1" applyBorder="1" applyAlignment="1">
      <alignment vertical="center"/>
    </xf>
    <xf numFmtId="167" fontId="17" fillId="0" borderId="0" xfId="25" applyFont="1" applyAlignment="1">
      <alignment vertical="center"/>
    </xf>
    <xf numFmtId="167" fontId="17" fillId="0" borderId="6" xfId="25" applyFont="1" applyBorder="1" applyAlignment="1">
      <alignment vertical="center"/>
    </xf>
    <xf numFmtId="167" fontId="17" fillId="0" borderId="0" xfId="25" applyFont="1" applyBorder="1" applyAlignment="1">
      <alignment horizontal="right" vertical="center"/>
    </xf>
    <xf numFmtId="167" fontId="17" fillId="0" borderId="0" xfId="25" applyFont="1" applyBorder="1" applyAlignment="1">
      <alignment vertical="center"/>
    </xf>
    <xf numFmtId="167" fontId="2" fillId="0" borderId="21" xfId="25" applyFont="1" applyBorder="1" applyAlignment="1">
      <alignment horizontal="center" vertical="top"/>
    </xf>
    <xf numFmtId="167" fontId="2" fillId="0" borderId="22" xfId="25" applyFont="1" applyBorder="1">
      <alignment vertical="top"/>
    </xf>
    <xf numFmtId="167" fontId="2" fillId="0" borderId="20" xfId="25" applyFont="1" applyBorder="1">
      <alignment vertical="top"/>
    </xf>
    <xf numFmtId="167" fontId="2" fillId="0" borderId="21" xfId="25" applyFont="1" applyBorder="1">
      <alignment vertical="top"/>
    </xf>
    <xf numFmtId="167" fontId="2" fillId="0" borderId="0" xfId="25" applyFont="1" applyAlignment="1">
      <alignment horizontal="center" vertical="top"/>
    </xf>
    <xf numFmtId="167" fontId="2" fillId="0" borderId="0" xfId="25" applyFont="1" applyFill="1" applyBorder="1" applyAlignment="1">
      <alignment horizontal="center" vertical="center"/>
    </xf>
    <xf numFmtId="167" fontId="2" fillId="0" borderId="8" xfId="25" applyFont="1" applyBorder="1">
      <alignment vertical="top"/>
    </xf>
    <xf numFmtId="167" fontId="2" fillId="0" borderId="9" xfId="25" applyFont="1" applyBorder="1" applyAlignment="1">
      <alignment horizontal="center" vertical="top"/>
    </xf>
    <xf numFmtId="167" fontId="2" fillId="0" borderId="10" xfId="25" applyFont="1" applyBorder="1" applyAlignment="1">
      <alignment vertical="center"/>
    </xf>
    <xf numFmtId="167" fontId="2" fillId="0" borderId="21" xfId="25" applyFont="1" applyBorder="1" applyAlignment="1">
      <alignment horizontal="right" vertical="top"/>
    </xf>
    <xf numFmtId="167" fontId="2" fillId="0" borderId="9" xfId="25" applyFont="1" applyBorder="1">
      <alignment vertical="top"/>
    </xf>
    <xf numFmtId="167" fontId="2" fillId="0" borderId="9" xfId="25" applyFont="1" applyBorder="1" applyAlignment="1">
      <alignment horizontal="right" vertical="top"/>
    </xf>
    <xf numFmtId="167" fontId="4" fillId="0" borderId="0" xfId="25" applyFont="1">
      <alignment vertical="top"/>
    </xf>
    <xf numFmtId="167" fontId="2" fillId="0" borderId="0" xfId="25" applyFont="1" applyAlignment="1">
      <alignment horizontal="right" vertical="top"/>
    </xf>
    <xf numFmtId="167" fontId="2" fillId="0" borderId="0" xfId="25" applyFont="1" applyAlignment="1">
      <alignment horizontal="center"/>
    </xf>
    <xf numFmtId="167" fontId="2" fillId="6" borderId="0" xfId="25" applyFont="1" applyFill="1" applyBorder="1" applyAlignment="1">
      <alignment horizontal="left" vertical="top"/>
    </xf>
    <xf numFmtId="167" fontId="2" fillId="0" borderId="0" xfId="25" applyFont="1" applyAlignment="1">
      <alignment horizontal="left" vertical="top"/>
    </xf>
    <xf numFmtId="167" fontId="2" fillId="8" borderId="0" xfId="25" applyFont="1" applyFill="1" applyBorder="1" applyAlignment="1">
      <alignment horizontal="left" vertical="top"/>
    </xf>
    <xf numFmtId="167" fontId="2" fillId="9" borderId="0" xfId="25" applyFont="1" applyFill="1" applyBorder="1" applyAlignment="1">
      <alignment horizontal="left" vertical="top"/>
    </xf>
    <xf numFmtId="167" fontId="2" fillId="10" borderId="0" xfId="25" applyFont="1" applyFill="1" applyBorder="1" applyAlignment="1">
      <alignment horizontal="left" vertical="top"/>
    </xf>
    <xf numFmtId="167" fontId="3" fillId="0" borderId="0" xfId="25" applyFont="1" applyBorder="1">
      <alignment vertical="top"/>
    </xf>
    <xf numFmtId="167" fontId="4" fillId="0" borderId="0" xfId="25" applyFont="1" applyBorder="1">
      <alignment vertical="top"/>
    </xf>
    <xf numFmtId="167" fontId="6" fillId="0" borderId="0" xfId="25" applyFont="1" applyBorder="1">
      <alignment vertical="top"/>
    </xf>
    <xf numFmtId="167" fontId="36" fillId="0" borderId="0" xfId="25" applyFont="1" applyBorder="1">
      <alignment vertical="top"/>
    </xf>
    <xf numFmtId="167" fontId="2" fillId="6" borderId="0" xfId="25" applyFont="1" applyFill="1" applyBorder="1">
      <alignment vertical="top"/>
    </xf>
    <xf numFmtId="167" fontId="2" fillId="9" borderId="0" xfId="25" applyFont="1" applyFill="1" applyBorder="1">
      <alignment vertical="top"/>
    </xf>
    <xf numFmtId="167" fontId="2" fillId="10" borderId="0" xfId="25" applyFont="1" applyFill="1" applyBorder="1">
      <alignment vertical="top"/>
    </xf>
    <xf numFmtId="167" fontId="4" fillId="0" borderId="0" xfId="25" applyFont="1" applyFill="1">
      <alignment vertical="top"/>
    </xf>
    <xf numFmtId="167" fontId="2" fillId="11" borderId="0" xfId="25" applyFont="1" applyFill="1" applyBorder="1">
      <alignment vertical="top"/>
    </xf>
    <xf numFmtId="167" fontId="2" fillId="12" borderId="0" xfId="25" applyFont="1" applyFill="1" applyBorder="1">
      <alignment vertical="top"/>
    </xf>
    <xf numFmtId="167" fontId="2" fillId="13" borderId="0" xfId="25" applyFont="1" applyFill="1" applyBorder="1">
      <alignment vertical="top"/>
    </xf>
    <xf numFmtId="167" fontId="12" fillId="8" borderId="0" xfId="25" applyFont="1" applyFill="1">
      <alignment vertical="top"/>
    </xf>
    <xf numFmtId="167" fontId="12" fillId="8" borderId="0" xfId="25" applyFont="1" applyFill="1" applyAlignment="1">
      <alignment wrapText="1"/>
    </xf>
    <xf numFmtId="0" fontId="37" fillId="8" borderId="0" xfId="25" applyNumberFormat="1" applyFont="1" applyFill="1" applyAlignment="1">
      <alignment horizontal="left" vertical="center" wrapText="1"/>
    </xf>
    <xf numFmtId="167" fontId="12" fillId="8" borderId="0" xfId="25" applyFont="1" applyFill="1" applyAlignment="1">
      <alignment vertical="top" wrapText="1"/>
    </xf>
    <xf numFmtId="166" fontId="3" fillId="0" borderId="0" xfId="2" applyFont="1" applyFill="1">
      <alignment vertical="top"/>
    </xf>
    <xf numFmtId="167" fontId="7" fillId="3" borderId="0" xfId="0" applyFont="1" applyFill="1">
      <alignment vertical="top"/>
    </xf>
    <xf numFmtId="167" fontId="7" fillId="4" borderId="0" xfId="0" applyFont="1" applyFill="1">
      <alignment vertical="top"/>
    </xf>
    <xf numFmtId="0" fontId="7" fillId="0" borderId="0" xfId="0" applyNumberFormat="1" applyFont="1" applyFill="1">
      <alignment vertical="top"/>
    </xf>
    <xf numFmtId="0" fontId="3" fillId="0" borderId="0" xfId="7" applyNumberFormat="1">
      <alignment vertical="top"/>
    </xf>
    <xf numFmtId="0" fontId="4" fillId="0" borderId="0" xfId="8" applyFill="1">
      <alignment vertical="top"/>
    </xf>
    <xf numFmtId="0" fontId="23" fillId="0" borderId="0" xfId="8" applyFont="1" applyFill="1">
      <alignment vertical="top"/>
    </xf>
    <xf numFmtId="0" fontId="2" fillId="0" borderId="0" xfId="9">
      <alignment horizontal="right" vertical="top"/>
    </xf>
    <xf numFmtId="0" fontId="3" fillId="0" borderId="0" xfId="7" applyNumberFormat="1" applyFill="1">
      <alignment vertical="top"/>
    </xf>
    <xf numFmtId="0" fontId="2" fillId="0" borderId="0" xfId="9" applyFill="1">
      <alignment horizontal="right" vertical="top"/>
    </xf>
    <xf numFmtId="0" fontId="3" fillId="0" borderId="0" xfId="7" applyNumberFormat="1" applyBorder="1">
      <alignment vertical="top"/>
    </xf>
    <xf numFmtId="0" fontId="4" fillId="0" borderId="0" xfId="8" applyBorder="1">
      <alignment vertical="top"/>
    </xf>
    <xf numFmtId="0" fontId="23" fillId="0" borderId="0" xfId="8" applyFont="1" applyBorder="1">
      <alignment vertical="top"/>
    </xf>
    <xf numFmtId="0" fontId="2" fillId="0" borderId="0" xfId="9" applyBorder="1">
      <alignment horizontal="right" vertical="top"/>
    </xf>
    <xf numFmtId="165" fontId="7" fillId="0" borderId="0" xfId="1" applyFont="1" applyBorder="1" applyAlignment="1">
      <alignment vertical="top"/>
    </xf>
    <xf numFmtId="167" fontId="7" fillId="0" borderId="0" xfId="0" applyFont="1" applyBorder="1">
      <alignment vertical="top"/>
    </xf>
    <xf numFmtId="167" fontId="6" fillId="0" borderId="0" xfId="0" applyFont="1" applyBorder="1">
      <alignment vertical="top"/>
    </xf>
    <xf numFmtId="167" fontId="7" fillId="0" borderId="0" xfId="0" applyFont="1" applyFill="1" applyBorder="1">
      <alignment vertical="top"/>
    </xf>
    <xf numFmtId="170" fontId="3" fillId="0" borderId="0" xfId="7" applyNumberFormat="1" applyFill="1">
      <alignment vertical="top"/>
    </xf>
    <xf numFmtId="170" fontId="4" fillId="0" borderId="0" xfId="8" applyNumberFormat="1">
      <alignment vertical="top"/>
    </xf>
    <xf numFmtId="170" fontId="23" fillId="0" borderId="0" xfId="8" applyNumberFormat="1" applyFont="1">
      <alignment vertical="top"/>
    </xf>
    <xf numFmtId="170" fontId="2" fillId="0" borderId="0" xfId="9" applyNumberFormat="1">
      <alignment horizontal="right" vertical="top"/>
    </xf>
    <xf numFmtId="170" fontId="2" fillId="0" borderId="0" xfId="10" applyNumberFormat="1" applyFont="1">
      <alignment vertical="top"/>
    </xf>
    <xf numFmtId="170" fontId="2" fillId="0" borderId="0" xfId="10" applyNumberFormat="1" applyFont="1" applyFill="1">
      <alignment vertical="top"/>
    </xf>
    <xf numFmtId="166" fontId="2" fillId="0" borderId="0" xfId="10" applyNumberFormat="1" applyFont="1">
      <alignment vertical="top"/>
    </xf>
    <xf numFmtId="172" fontId="3" fillId="0" borderId="0" xfId="7" applyNumberFormat="1" applyFill="1">
      <alignment vertical="top"/>
    </xf>
    <xf numFmtId="172" fontId="4" fillId="0" borderId="0" xfId="8" applyNumberFormat="1" applyFill="1">
      <alignment vertical="top"/>
    </xf>
    <xf numFmtId="172" fontId="23" fillId="0" borderId="0" xfId="8" applyNumberFormat="1" applyFont="1" applyFill="1">
      <alignment vertical="top"/>
    </xf>
    <xf numFmtId="172" fontId="2" fillId="0" borderId="0" xfId="9" applyNumberFormat="1" applyFill="1">
      <alignment horizontal="right" vertical="top"/>
    </xf>
    <xf numFmtId="172" fontId="2" fillId="0" borderId="0" xfId="0" applyNumberFormat="1" applyFont="1" applyFill="1">
      <alignment vertical="top"/>
    </xf>
    <xf numFmtId="0" fontId="4" fillId="0" borderId="0" xfId="8">
      <alignment vertical="top"/>
    </xf>
    <xf numFmtId="0" fontId="23" fillId="0" borderId="0" xfId="8" applyFont="1">
      <alignment vertical="top"/>
    </xf>
    <xf numFmtId="173" fontId="3" fillId="0" borderId="0" xfId="7" applyNumberFormat="1" applyFill="1">
      <alignment vertical="top"/>
    </xf>
    <xf numFmtId="173" fontId="4" fillId="0" borderId="0" xfId="8" applyNumberFormat="1" applyFill="1">
      <alignment vertical="top"/>
    </xf>
    <xf numFmtId="173" fontId="23" fillId="0" borderId="0" xfId="8" applyNumberFormat="1" applyFont="1" applyFill="1">
      <alignment vertical="top"/>
    </xf>
    <xf numFmtId="173" fontId="2" fillId="0" borderId="0" xfId="9" applyNumberFormat="1" applyFill="1">
      <alignment horizontal="right" vertical="top"/>
    </xf>
    <xf numFmtId="165" fontId="6" fillId="0" borderId="0" xfId="1" applyFont="1" applyFill="1" applyAlignment="1">
      <alignment vertical="top"/>
    </xf>
    <xf numFmtId="174" fontId="6" fillId="0" borderId="0" xfId="11" applyFont="1" applyFill="1">
      <alignment vertical="top"/>
    </xf>
    <xf numFmtId="173" fontId="4" fillId="0" borderId="0" xfId="8" applyNumberFormat="1">
      <alignment vertical="top"/>
    </xf>
    <xf numFmtId="173" fontId="23" fillId="0" borderId="0" xfId="8" applyNumberFormat="1" applyFont="1">
      <alignment vertical="top"/>
    </xf>
    <xf numFmtId="173" fontId="2" fillId="0" borderId="0" xfId="9" applyNumberFormat="1">
      <alignment horizontal="right" vertical="top"/>
    </xf>
    <xf numFmtId="165" fontId="6" fillId="0" borderId="0" xfId="1" applyFont="1" applyAlignment="1">
      <alignment vertical="top"/>
    </xf>
    <xf numFmtId="174" fontId="6" fillId="0" borderId="0" xfId="11" applyFont="1">
      <alignment vertical="top"/>
    </xf>
    <xf numFmtId="169" fontId="3" fillId="0" borderId="0" xfId="7" applyFill="1">
      <alignment vertical="top"/>
    </xf>
    <xf numFmtId="169" fontId="4" fillId="0" borderId="0" xfId="8" applyNumberFormat="1">
      <alignment vertical="top"/>
    </xf>
    <xf numFmtId="169" fontId="23" fillId="0" borderId="0" xfId="8" applyNumberFormat="1" applyFont="1">
      <alignment vertical="top"/>
    </xf>
    <xf numFmtId="169" fontId="2" fillId="0" borderId="0" xfId="9" applyNumberFormat="1">
      <alignment horizontal="right" vertical="top"/>
    </xf>
    <xf numFmtId="168" fontId="2" fillId="0" borderId="0" xfId="6" applyFont="1">
      <alignment vertical="top"/>
    </xf>
    <xf numFmtId="168" fontId="2" fillId="0" borderId="0" xfId="6" applyFont="1" applyFill="1">
      <alignment vertical="top"/>
    </xf>
    <xf numFmtId="169" fontId="4" fillId="0" borderId="0" xfId="8" applyNumberFormat="1" applyFill="1">
      <alignment vertical="top"/>
    </xf>
    <xf numFmtId="169" fontId="23" fillId="0" borderId="0" xfId="8" applyNumberFormat="1" applyFont="1" applyFill="1">
      <alignment vertical="top"/>
    </xf>
    <xf numFmtId="169" fontId="2" fillId="0" borderId="0" xfId="9" applyNumberFormat="1" applyFill="1">
      <alignment horizontal="right" vertical="top"/>
    </xf>
    <xf numFmtId="165" fontId="8" fillId="0" borderId="0" xfId="1" applyFont="1" applyFill="1" applyAlignment="1">
      <alignment vertical="top"/>
    </xf>
    <xf numFmtId="167" fontId="8" fillId="0" borderId="0" xfId="0" applyFont="1" applyFill="1">
      <alignment vertical="top"/>
    </xf>
    <xf numFmtId="168" fontId="8" fillId="0" borderId="0" xfId="6" applyFont="1" applyFill="1">
      <alignment vertical="top"/>
    </xf>
    <xf numFmtId="0" fontId="3" fillId="0" borderId="0" xfId="7" applyNumberFormat="1" applyFill="1" applyBorder="1">
      <alignment vertical="top"/>
    </xf>
    <xf numFmtId="168" fontId="7" fillId="0" borderId="0" xfId="6" applyFont="1">
      <alignment vertical="top"/>
    </xf>
    <xf numFmtId="168" fontId="7" fillId="0" borderId="0" xfId="6" applyFont="1" applyFill="1">
      <alignment vertical="top"/>
    </xf>
    <xf numFmtId="175" fontId="2" fillId="0" borderId="0" xfId="0" applyNumberFormat="1" applyFont="1" applyFill="1">
      <alignment vertical="top"/>
    </xf>
    <xf numFmtId="165" fontId="7" fillId="0" borderId="0" xfId="1" applyFont="1" applyFill="1" applyAlignment="1">
      <alignment vertical="top"/>
    </xf>
    <xf numFmtId="0" fontId="20" fillId="0" borderId="0" xfId="7" applyNumberFormat="1" applyFont="1" applyFill="1">
      <alignment vertical="top"/>
    </xf>
    <xf numFmtId="0" fontId="21" fillId="0" borderId="0" xfId="8" applyFont="1" applyFill="1">
      <alignment vertical="top"/>
    </xf>
    <xf numFmtId="0" fontId="38" fillId="0" borderId="0" xfId="8" applyFont="1" applyFill="1">
      <alignment vertical="top"/>
    </xf>
    <xf numFmtId="0" fontId="19" fillId="0" borderId="0" xfId="9" applyFont="1" applyFill="1">
      <alignment horizontal="right" vertical="top"/>
    </xf>
    <xf numFmtId="165" fontId="19" fillId="0" borderId="0" xfId="1" applyFont="1" applyFill="1" applyAlignment="1">
      <alignment vertical="top"/>
    </xf>
    <xf numFmtId="0" fontId="6" fillId="0" borderId="0" xfId="1" applyNumberFormat="1" applyFont="1" applyFill="1" applyAlignment="1">
      <alignment vertical="top"/>
    </xf>
    <xf numFmtId="179" fontId="6" fillId="0" borderId="0" xfId="1" applyNumberFormat="1" applyFont="1" applyFill="1" applyAlignment="1">
      <alignment vertical="top"/>
    </xf>
    <xf numFmtId="169" fontId="3" fillId="0" borderId="0" xfId="7">
      <alignment vertical="top"/>
    </xf>
    <xf numFmtId="0" fontId="39" fillId="0" borderId="0" xfId="7" applyNumberFormat="1" applyFont="1" applyFill="1">
      <alignment vertical="top"/>
    </xf>
    <xf numFmtId="0" fontId="40" fillId="0" borderId="0" xfId="8" applyFont="1" applyFill="1">
      <alignment vertical="top"/>
    </xf>
    <xf numFmtId="0" fontId="41" fillId="0" borderId="0" xfId="8" applyFont="1" applyFill="1">
      <alignment vertical="top"/>
    </xf>
    <xf numFmtId="0" fontId="8" fillId="0" borderId="0" xfId="9" applyFont="1" applyFill="1">
      <alignment horizontal="right" vertical="top"/>
    </xf>
    <xf numFmtId="0" fontId="8" fillId="0" borderId="0" xfId="0" applyNumberFormat="1" applyFont="1" applyFill="1">
      <alignment vertical="top"/>
    </xf>
    <xf numFmtId="167" fontId="12" fillId="7" borderId="0" xfId="0" applyFont="1" applyFill="1">
      <alignment vertical="top"/>
    </xf>
    <xf numFmtId="167" fontId="7" fillId="7" borderId="0" xfId="0" applyFont="1" applyFill="1">
      <alignment vertical="top"/>
    </xf>
    <xf numFmtId="167" fontId="42" fillId="14" borderId="0" xfId="26" applyFont="1" applyFill="1" applyBorder="1">
      <alignment vertical="top"/>
    </xf>
    <xf numFmtId="167" fontId="43" fillId="14" borderId="0" xfId="26" applyFont="1" applyFill="1" applyBorder="1">
      <alignment vertical="top"/>
    </xf>
    <xf numFmtId="167" fontId="2" fillId="0" borderId="0" xfId="25" applyFont="1" applyBorder="1" applyAlignment="1">
      <alignment horizontal="center" vertical="top"/>
    </xf>
    <xf numFmtId="167" fontId="2" fillId="15" borderId="1" xfId="25" applyFont="1" applyFill="1" applyBorder="1">
      <alignment vertical="top"/>
    </xf>
    <xf numFmtId="167" fontId="29" fillId="15" borderId="2" xfId="25" applyFont="1" applyFill="1" applyBorder="1" applyAlignment="1">
      <alignment horizontal="center" vertical="top"/>
    </xf>
    <xf numFmtId="167" fontId="2" fillId="15" borderId="3" xfId="25" applyFont="1" applyFill="1" applyBorder="1">
      <alignment vertical="top"/>
    </xf>
    <xf numFmtId="167" fontId="0" fillId="0" borderId="0" xfId="0" applyAlignment="1">
      <alignment vertical="top" wrapText="1"/>
    </xf>
    <xf numFmtId="181" fontId="19" fillId="0" borderId="0" xfId="0" applyNumberFormat="1" applyFont="1">
      <alignment vertical="top"/>
    </xf>
    <xf numFmtId="167" fontId="2" fillId="0" borderId="23" xfId="25" applyFont="1" applyBorder="1">
      <alignment vertical="top"/>
    </xf>
    <xf numFmtId="167" fontId="2" fillId="0" borderId="24" xfId="25" applyFont="1" applyBorder="1">
      <alignment vertical="top"/>
    </xf>
    <xf numFmtId="167" fontId="2" fillId="0" borderId="25" xfId="25" applyFont="1" applyBorder="1">
      <alignment vertical="top"/>
    </xf>
    <xf numFmtId="167" fontId="2" fillId="0" borderId="26" xfId="25" applyFont="1" applyBorder="1" applyAlignment="1">
      <alignment horizontal="right" vertical="top"/>
    </xf>
    <xf numFmtId="167" fontId="2" fillId="0" borderId="27" xfId="25" applyFont="1" applyBorder="1">
      <alignment vertical="top"/>
    </xf>
    <xf numFmtId="167" fontId="17" fillId="0" borderId="26" xfId="25" applyFont="1" applyBorder="1" applyAlignment="1">
      <alignment horizontal="right" vertical="center"/>
    </xf>
    <xf numFmtId="167" fontId="17" fillId="0" borderId="27" xfId="25" applyFont="1" applyBorder="1" applyAlignment="1">
      <alignment vertical="center"/>
    </xf>
    <xf numFmtId="167" fontId="2" fillId="0" borderId="28" xfId="25" applyFont="1" applyBorder="1">
      <alignment vertical="top"/>
    </xf>
    <xf numFmtId="167" fontId="2" fillId="0" borderId="30" xfId="25" applyFont="1" applyBorder="1">
      <alignment vertical="top"/>
    </xf>
    <xf numFmtId="167" fontId="2" fillId="0" borderId="26" xfId="25" applyFont="1" applyBorder="1">
      <alignment vertical="top"/>
    </xf>
    <xf numFmtId="167" fontId="17" fillId="0" borderId="26" xfId="25" applyFont="1" applyBorder="1" applyAlignment="1">
      <alignment vertical="center"/>
    </xf>
    <xf numFmtId="167" fontId="2" fillId="0" borderId="29" xfId="25" applyFont="1" applyBorder="1" applyAlignment="1">
      <alignment horizontal="center" vertical="top" wrapText="1"/>
    </xf>
    <xf numFmtId="167" fontId="2" fillId="16" borderId="0" xfId="0" applyFont="1" applyFill="1" applyAlignment="1">
      <alignment horizontal="right" vertical="top"/>
    </xf>
    <xf numFmtId="167" fontId="0" fillId="0" borderId="0" xfId="0" applyFill="1" applyBorder="1">
      <alignment vertical="top"/>
    </xf>
    <xf numFmtId="167" fontId="12" fillId="0" borderId="0" xfId="0" applyFont="1" applyFill="1">
      <alignment vertical="top"/>
    </xf>
    <xf numFmtId="167" fontId="24" fillId="6" borderId="18" xfId="25" applyFont="1" applyFill="1" applyBorder="1" applyAlignment="1">
      <alignment horizontal="center" vertical="center"/>
    </xf>
    <xf numFmtId="167" fontId="46" fillId="14" borderId="0" xfId="26" applyFont="1" applyFill="1" applyBorder="1">
      <alignment vertical="top"/>
    </xf>
    <xf numFmtId="167" fontId="2" fillId="6" borderId="0" xfId="10" applyNumberFormat="1" applyFont="1" applyFill="1" applyBorder="1">
      <alignment vertical="top"/>
    </xf>
    <xf numFmtId="174" fontId="2" fillId="6" borderId="0" xfId="11" applyFont="1" applyFill="1" applyBorder="1">
      <alignment vertical="top"/>
    </xf>
    <xf numFmtId="0" fontId="2" fillId="6" borderId="0" xfId="20" applyNumberFormat="1" applyFont="1" applyFill="1" applyBorder="1" applyAlignment="1">
      <alignment vertical="top"/>
    </xf>
    <xf numFmtId="180" fontId="19" fillId="0" borderId="0" xfId="0" applyNumberFormat="1" applyFont="1">
      <alignment vertical="top"/>
    </xf>
    <xf numFmtId="176" fontId="9" fillId="6" borderId="0" xfId="18" applyFont="1" applyFill="1" applyBorder="1">
      <alignment vertical="top"/>
    </xf>
    <xf numFmtId="165" fontId="19" fillId="0" borderId="0" xfId="0" applyNumberFormat="1" applyFont="1" applyFill="1">
      <alignment vertical="top"/>
    </xf>
    <xf numFmtId="180" fontId="19" fillId="0" borderId="0" xfId="10" applyNumberFormat="1" applyFont="1">
      <alignment vertical="top"/>
    </xf>
    <xf numFmtId="180" fontId="7" fillId="0" borderId="0" xfId="10" applyNumberFormat="1" applyFont="1">
      <alignment vertical="top"/>
    </xf>
    <xf numFmtId="180" fontId="7" fillId="0" borderId="0" xfId="10" applyNumberFormat="1" applyFont="1" applyFill="1">
      <alignment vertical="top"/>
    </xf>
    <xf numFmtId="180" fontId="12" fillId="0" borderId="31" xfId="10" applyNumberFormat="1" applyFont="1" applyBorder="1">
      <alignment vertical="top"/>
    </xf>
    <xf numFmtId="180" fontId="2" fillId="0" borderId="0" xfId="10" applyNumberFormat="1" applyFont="1" applyFill="1">
      <alignment vertical="top"/>
    </xf>
    <xf numFmtId="180" fontId="2" fillId="6" borderId="0" xfId="10" applyNumberFormat="1" applyFont="1" applyFill="1" applyBorder="1">
      <alignment vertical="top"/>
    </xf>
    <xf numFmtId="167" fontId="0" fillId="0" borderId="0" xfId="0" applyBorder="1">
      <alignment vertical="top"/>
    </xf>
    <xf numFmtId="178" fontId="2" fillId="6" borderId="0" xfId="10" applyNumberFormat="1" applyFont="1" applyFill="1" applyBorder="1">
      <alignment vertical="top"/>
    </xf>
    <xf numFmtId="180" fontId="19" fillId="0" borderId="0" xfId="0" applyNumberFormat="1" applyFont="1" applyAlignment="1">
      <alignment vertical="top" wrapText="1"/>
    </xf>
    <xf numFmtId="180" fontId="39" fillId="0" borderId="32" xfId="10" applyNumberFormat="1" applyFont="1" applyBorder="1">
      <alignment vertical="top"/>
    </xf>
    <xf numFmtId="180" fontId="39" fillId="0" borderId="31" xfId="10" applyNumberFormat="1" applyFont="1" applyBorder="1">
      <alignment vertical="top"/>
    </xf>
    <xf numFmtId="0" fontId="42" fillId="14" borderId="44" xfId="39" applyFont="1" applyFill="1" applyBorder="1" applyAlignment="1">
      <alignment vertical="top"/>
    </xf>
    <xf numFmtId="0" fontId="43" fillId="14" borderId="44" xfId="39" applyFont="1" applyFill="1" applyBorder="1" applyAlignment="1">
      <alignment vertical="top"/>
    </xf>
    <xf numFmtId="0" fontId="1" fillId="0" borderId="44" xfId="39" applyBorder="1"/>
    <xf numFmtId="0" fontId="43" fillId="14" borderId="0" xfId="39" applyFont="1" applyFill="1" applyAlignment="1">
      <alignment vertical="top"/>
    </xf>
    <xf numFmtId="0" fontId="1" fillId="0" borderId="0" xfId="39"/>
    <xf numFmtId="0" fontId="44" fillId="14" borderId="0" xfId="39" applyFont="1" applyFill="1" applyAlignment="1">
      <alignment vertical="top"/>
    </xf>
    <xf numFmtId="182" fontId="44" fillId="14" borderId="0" xfId="39" applyNumberFormat="1" applyFont="1" applyFill="1" applyAlignment="1">
      <alignment horizontal="left" vertical="top"/>
    </xf>
    <xf numFmtId="0" fontId="7" fillId="0" borderId="0" xfId="39" applyFont="1"/>
    <xf numFmtId="167" fontId="48" fillId="0" borderId="0" xfId="93" applyNumberFormat="1" applyFill="1" applyProtection="1">
      <alignment vertical="top"/>
    </xf>
    <xf numFmtId="0" fontId="69" fillId="0" borderId="0" xfId="39" applyFont="1" applyAlignment="1">
      <alignment vertical="top"/>
    </xf>
    <xf numFmtId="0" fontId="2" fillId="51" borderId="45" xfId="39" applyFont="1" applyFill="1" applyBorder="1" applyAlignment="1">
      <alignment horizontal="center" vertical="center"/>
    </xf>
    <xf numFmtId="0" fontId="2" fillId="51" borderId="46" xfId="39" applyFont="1" applyFill="1" applyBorder="1" applyAlignment="1">
      <alignment horizontal="center" vertical="center"/>
    </xf>
    <xf numFmtId="0" fontId="2" fillId="51" borderId="47" xfId="39" applyFont="1" applyFill="1" applyBorder="1" applyAlignment="1">
      <alignment horizontal="center" vertical="center"/>
    </xf>
    <xf numFmtId="0" fontId="2" fillId="51" borderId="46" xfId="39" applyFont="1" applyFill="1" applyBorder="1" applyAlignment="1">
      <alignment horizontal="center" vertical="center" wrapText="1"/>
    </xf>
    <xf numFmtId="0" fontId="9" fillId="8" borderId="47" xfId="39" applyFont="1" applyFill="1" applyBorder="1" applyAlignment="1">
      <alignment vertical="top" wrapText="1"/>
    </xf>
    <xf numFmtId="0" fontId="2" fillId="8" borderId="46" xfId="39" applyFont="1" applyFill="1" applyBorder="1" applyAlignment="1">
      <alignment vertical="top" wrapText="1"/>
    </xf>
    <xf numFmtId="0" fontId="9" fillId="0" borderId="0" xfId="39" applyFont="1" applyAlignment="1">
      <alignment vertical="top"/>
    </xf>
    <xf numFmtId="0" fontId="70" fillId="0" borderId="0" xfId="39" applyFont="1" applyAlignment="1">
      <alignment vertical="top"/>
    </xf>
    <xf numFmtId="0" fontId="19" fillId="15" borderId="50" xfId="39" applyFont="1" applyFill="1" applyBorder="1" applyAlignment="1">
      <alignment vertical="top" wrapText="1"/>
    </xf>
    <xf numFmtId="0" fontId="19" fillId="15" borderId="51" xfId="39" applyFont="1" applyFill="1" applyBorder="1" applyAlignment="1">
      <alignment vertical="top" wrapText="1"/>
    </xf>
    <xf numFmtId="0" fontId="19" fillId="15" borderId="52" xfId="39" applyFont="1" applyFill="1" applyBorder="1" applyAlignment="1">
      <alignment vertical="top" wrapText="1"/>
    </xf>
    <xf numFmtId="167" fontId="12" fillId="2" borderId="0" xfId="101" applyFont="1" applyFill="1">
      <alignment vertical="top"/>
    </xf>
    <xf numFmtId="0" fontId="1" fillId="2" borderId="0" xfId="39" applyFill="1"/>
    <xf numFmtId="0" fontId="2" fillId="2" borderId="0" xfId="39" applyFont="1" applyFill="1" applyAlignment="1">
      <alignment vertical="top"/>
    </xf>
    <xf numFmtId="167" fontId="2" fillId="0" borderId="0" xfId="25" applyFont="1" applyFill="1" applyBorder="1" applyAlignment="1">
      <alignment horizontal="center" vertical="top" wrapText="1"/>
    </xf>
    <xf numFmtId="167" fontId="2" fillId="0" borderId="42" xfId="25" applyFont="1" applyBorder="1" applyAlignment="1">
      <alignment horizontal="center" vertical="top" wrapText="1"/>
    </xf>
    <xf numFmtId="167" fontId="2" fillId="0" borderId="0" xfId="25" applyFont="1" applyBorder="1" applyAlignment="1">
      <alignment horizontal="center" vertical="top" wrapText="1"/>
    </xf>
    <xf numFmtId="15" fontId="44" fillId="14" borderId="0" xfId="11" applyNumberFormat="1" applyFont="1" applyFill="1" applyAlignment="1">
      <alignment horizontal="left" vertical="top"/>
    </xf>
    <xf numFmtId="0" fontId="9" fillId="8" borderId="48" xfId="39" applyFont="1" applyFill="1" applyBorder="1" applyAlignment="1">
      <alignment vertical="top" wrapText="1"/>
    </xf>
    <xf numFmtId="0" fontId="9" fillId="8" borderId="49" xfId="39" applyFont="1" applyFill="1" applyBorder="1" applyAlignment="1">
      <alignment vertical="top" wrapText="1"/>
    </xf>
    <xf numFmtId="0" fontId="2" fillId="15" borderId="50" xfId="39" applyFont="1" applyFill="1" applyBorder="1" applyAlignment="1">
      <alignment horizontal="left" vertical="top" wrapText="1"/>
    </xf>
    <xf numFmtId="0" fontId="2" fillId="15" borderId="51" xfId="39" applyFont="1" applyFill="1" applyBorder="1" applyAlignment="1">
      <alignment horizontal="left" vertical="top" wrapText="1"/>
    </xf>
    <xf numFmtId="0" fontId="2" fillId="15" borderId="52" xfId="39" applyFont="1" applyFill="1" applyBorder="1" applyAlignment="1">
      <alignment horizontal="left" vertical="top" wrapText="1"/>
    </xf>
    <xf numFmtId="167" fontId="2" fillId="0" borderId="0" xfId="25" applyFont="1" applyFill="1" applyBorder="1" applyAlignment="1">
      <alignment horizontal="center" vertical="top" wrapText="1"/>
    </xf>
    <xf numFmtId="167" fontId="2" fillId="0" borderId="29" xfId="25" applyFont="1" applyFill="1" applyBorder="1" applyAlignment="1">
      <alignment horizontal="center" vertical="top" wrapText="1"/>
    </xf>
    <xf numFmtId="167" fontId="2" fillId="0" borderId="42" xfId="25" applyFont="1" applyBorder="1" applyAlignment="1">
      <alignment horizontal="center" vertical="top" wrapText="1"/>
    </xf>
    <xf numFmtId="167" fontId="2" fillId="0" borderId="0" xfId="25" applyFont="1" applyBorder="1" applyAlignment="1">
      <alignment horizontal="center" vertical="top" wrapText="1"/>
    </xf>
  </cellXfs>
  <cellStyles count="104">
    <cellStyle name="20% - Accent1 2" xfId="60" xr:uid="{00000000-0005-0000-0000-000000000000}"/>
    <cellStyle name="20% - Accent2 2" xfId="64" xr:uid="{00000000-0005-0000-0000-000001000000}"/>
    <cellStyle name="20% - Accent3 2" xfId="68" xr:uid="{00000000-0005-0000-0000-000002000000}"/>
    <cellStyle name="20% - Accent4 2" xfId="72" xr:uid="{00000000-0005-0000-0000-000003000000}"/>
    <cellStyle name="20% - Accent5 2" xfId="76" xr:uid="{00000000-0005-0000-0000-000004000000}"/>
    <cellStyle name="20% - Accent6 2" xfId="80" xr:uid="{00000000-0005-0000-0000-000005000000}"/>
    <cellStyle name="40% - Accent1 2" xfId="61" xr:uid="{00000000-0005-0000-0000-000006000000}"/>
    <cellStyle name="40% - Accent2 2" xfId="65" xr:uid="{00000000-0005-0000-0000-000007000000}"/>
    <cellStyle name="40% - Accent3 2" xfId="69" xr:uid="{00000000-0005-0000-0000-000008000000}"/>
    <cellStyle name="40% - Accent4 2" xfId="73" xr:uid="{00000000-0005-0000-0000-000009000000}"/>
    <cellStyle name="40% - Accent5 2" xfId="77" xr:uid="{00000000-0005-0000-0000-00000A000000}"/>
    <cellStyle name="40% - Accent6 2" xfId="81" xr:uid="{00000000-0005-0000-0000-00000B000000}"/>
    <cellStyle name="60% - Accent1 2" xfId="62" xr:uid="{00000000-0005-0000-0000-00000C000000}"/>
    <cellStyle name="60% - Accent2 2" xfId="66" xr:uid="{00000000-0005-0000-0000-00000D000000}"/>
    <cellStyle name="60% - Accent3 2" xfId="70" xr:uid="{00000000-0005-0000-0000-00000E000000}"/>
    <cellStyle name="60% - Accent4 2" xfId="74" xr:uid="{00000000-0005-0000-0000-00000F000000}"/>
    <cellStyle name="60% - Accent5 2" xfId="78" xr:uid="{00000000-0005-0000-0000-000010000000}"/>
    <cellStyle name="60% - Accent6 2" xfId="82" xr:uid="{00000000-0005-0000-0000-000011000000}"/>
    <cellStyle name="Accent1 2" xfId="59" xr:uid="{00000000-0005-0000-0000-000012000000}"/>
    <cellStyle name="Accent2 2" xfId="63" xr:uid="{00000000-0005-0000-0000-000013000000}"/>
    <cellStyle name="Accent3 2" xfId="67" xr:uid="{00000000-0005-0000-0000-000014000000}"/>
    <cellStyle name="Accent4 2" xfId="71" xr:uid="{00000000-0005-0000-0000-000015000000}"/>
    <cellStyle name="Accent5 2" xfId="75" xr:uid="{00000000-0005-0000-0000-000016000000}"/>
    <cellStyle name="Accent6 2" xfId="79" xr:uid="{00000000-0005-0000-0000-000017000000}"/>
    <cellStyle name="Bad 2" xfId="48" xr:uid="{00000000-0005-0000-0000-000018000000}"/>
    <cellStyle name="BM Input" xfId="86" xr:uid="{00000000-0005-0000-0000-000019000000}"/>
    <cellStyle name="Calculation 2" xfId="52" xr:uid="{00000000-0005-0000-0000-00001A000000}"/>
    <cellStyle name="Check Cell 2" xfId="54" xr:uid="{00000000-0005-0000-0000-00001B000000}"/>
    <cellStyle name="Column 1" xfId="7" xr:uid="{00000000-0005-0000-0000-00001C000000}"/>
    <cellStyle name="Column 2 + 3" xfId="8" xr:uid="{00000000-0005-0000-0000-00001D000000}"/>
    <cellStyle name="Column 4" xfId="9" xr:uid="{00000000-0005-0000-0000-00001E000000}"/>
    <cellStyle name="Comma" xfId="1" builtinId="3"/>
    <cellStyle name="Comma 2" xfId="2" xr:uid="{00000000-0005-0000-0000-000020000000}"/>
    <cellStyle name="Comma 2 2" xfId="88" xr:uid="{00000000-0005-0000-0000-000021000000}"/>
    <cellStyle name="Comma 3" xfId="85" xr:uid="{00000000-0005-0000-0000-000022000000}"/>
    <cellStyle name="Comma 4" xfId="30" xr:uid="{00000000-0005-0000-0000-000023000000}"/>
    <cellStyle name="Currency" xfId="20" builtinId="4"/>
    <cellStyle name="DateLong" xfId="11" xr:uid="{00000000-0005-0000-0000-000025000000}"/>
    <cellStyle name="DateLong 2" xfId="91" xr:uid="{00000000-0005-0000-0000-000026000000}"/>
    <cellStyle name="DateLong 3" xfId="41" xr:uid="{00000000-0005-0000-0000-000027000000}"/>
    <cellStyle name="DateLong 4" xfId="33" xr:uid="{00000000-0005-0000-0000-000028000000}"/>
    <cellStyle name="DateShort" xfId="3" xr:uid="{00000000-0005-0000-0000-000029000000}"/>
    <cellStyle name="DateShort 2" xfId="6" xr:uid="{00000000-0005-0000-0000-00002A000000}"/>
    <cellStyle name="DateShort 3" xfId="37" xr:uid="{00000000-0005-0000-0000-00002B000000}"/>
    <cellStyle name="End of sheet" xfId="99" xr:uid="{00000000-0005-0000-0000-00002C000000}"/>
    <cellStyle name="Explanatory Text 2" xfId="57" xr:uid="{00000000-0005-0000-0000-00002D000000}"/>
    <cellStyle name="Factor" xfId="10" xr:uid="{00000000-0005-0000-0000-00002E000000}"/>
    <cellStyle name="Factor 2" xfId="90" xr:uid="{00000000-0005-0000-0000-00002F000000}"/>
    <cellStyle name="Factor 3" xfId="28" xr:uid="{00000000-0005-0000-0000-000030000000}"/>
    <cellStyle name="Factor 4" xfId="32" xr:uid="{00000000-0005-0000-0000-000031000000}"/>
    <cellStyle name="Good 2" xfId="47" xr:uid="{00000000-0005-0000-0000-000032000000}"/>
    <cellStyle name="Heading 1 2" xfId="43" xr:uid="{00000000-0005-0000-0000-000033000000}"/>
    <cellStyle name="Heading 1 3" xfId="97" xr:uid="{00000000-0005-0000-0000-000034000000}"/>
    <cellStyle name="Heading 1 4" xfId="102" xr:uid="{4D0107AC-887A-42CB-8DEC-71C2854FC16D}"/>
    <cellStyle name="Heading 2 2" xfId="44" xr:uid="{00000000-0005-0000-0000-000035000000}"/>
    <cellStyle name="Heading 2 3" xfId="103" xr:uid="{34F3C4B8-01FC-4F24-9801-31C8FD2FFE72}"/>
    <cellStyle name="Heading 3 2" xfId="45" xr:uid="{00000000-0005-0000-0000-000036000000}"/>
    <cellStyle name="Heading 4 2" xfId="46" xr:uid="{00000000-0005-0000-0000-000037000000}"/>
    <cellStyle name="Hyperlink 2" xfId="93" xr:uid="{00000000-0005-0000-0000-000038000000}"/>
    <cellStyle name="Hyperlink 2 2" xfId="100" xr:uid="{00000000-0005-0000-0000-000039000000}"/>
    <cellStyle name="Hyperlink 3" xfId="83" xr:uid="{00000000-0005-0000-0000-00003A000000}"/>
    <cellStyle name="Hyperlink 4" xfId="96" xr:uid="{00000000-0005-0000-0000-00003B000000}"/>
    <cellStyle name="Import" xfId="12" xr:uid="{00000000-0005-0000-0000-00003C000000}"/>
    <cellStyle name="Input 2" xfId="50" xr:uid="{00000000-0005-0000-0000-00003D000000}"/>
    <cellStyle name="Linked Cell 2" xfId="53" xr:uid="{00000000-0005-0000-0000-00003E000000}"/>
    <cellStyle name="Neutral 2" xfId="49" xr:uid="{00000000-0005-0000-0000-00003F000000}"/>
    <cellStyle name="Normal" xfId="0" builtinId="0" customBuiltin="1"/>
    <cellStyle name="Normal 2" xfId="4" xr:uid="{00000000-0005-0000-0000-000041000000}"/>
    <cellStyle name="Normal 2 2" xfId="17" xr:uid="{00000000-0005-0000-0000-000042000000}"/>
    <cellStyle name="Normal 2 3" xfId="39" xr:uid="{00000000-0005-0000-0000-000043000000}"/>
    <cellStyle name="Normal 2 4" xfId="87" xr:uid="{00000000-0005-0000-0000-000044000000}"/>
    <cellStyle name="Normal 2 5" xfId="36" xr:uid="{00000000-0005-0000-0000-000045000000}"/>
    <cellStyle name="Normal 3" xfId="5" xr:uid="{00000000-0005-0000-0000-000046000000}"/>
    <cellStyle name="Normal 3 2" xfId="13" xr:uid="{00000000-0005-0000-0000-000047000000}"/>
    <cellStyle name="Normal 3 2 2" xfId="35" xr:uid="{00000000-0005-0000-0000-000048000000}"/>
    <cellStyle name="Normal 3 3" xfId="27" xr:uid="{00000000-0005-0000-0000-000049000000}"/>
    <cellStyle name="Normal 3 7" xfId="23" xr:uid="{00000000-0005-0000-0000-00004A000000}"/>
    <cellStyle name="Normal 4" xfId="14" xr:uid="{00000000-0005-0000-0000-00004B000000}"/>
    <cellStyle name="Normal 4 2" xfId="16" xr:uid="{00000000-0005-0000-0000-00004C000000}"/>
    <cellStyle name="Normal 4 3" xfId="40" xr:uid="{00000000-0005-0000-0000-00004D000000}"/>
    <cellStyle name="Normal 4 4" xfId="101" xr:uid="{00000000-0005-0000-0000-00004E000000}"/>
    <cellStyle name="Normal 5" xfId="24" xr:uid="{00000000-0005-0000-0000-00004F000000}"/>
    <cellStyle name="Normal 5 2" xfId="95" xr:uid="{00000000-0005-0000-0000-000050000000}"/>
    <cellStyle name="Normal 6" xfId="25" xr:uid="{00000000-0005-0000-0000-000051000000}"/>
    <cellStyle name="Normal 7" xfId="26" xr:uid="{00000000-0005-0000-0000-000052000000}"/>
    <cellStyle name="Normal 8" xfId="29" xr:uid="{00000000-0005-0000-0000-000053000000}"/>
    <cellStyle name="Note 2" xfId="56" xr:uid="{00000000-0005-0000-0000-000054000000}"/>
    <cellStyle name="Output 2" xfId="51" xr:uid="{00000000-0005-0000-0000-000055000000}"/>
    <cellStyle name="Percent" xfId="18" builtinId="5" customBuiltin="1"/>
    <cellStyle name="Percent 2" xfId="21" xr:uid="{00000000-0005-0000-0000-000057000000}"/>
    <cellStyle name="Percent 2 2" xfId="89" xr:uid="{00000000-0005-0000-0000-000058000000}"/>
    <cellStyle name="Percent 3" xfId="22" xr:uid="{00000000-0005-0000-0000-000059000000}"/>
    <cellStyle name="Percent 4" xfId="38" xr:uid="{00000000-0005-0000-0000-00005A000000}"/>
    <cellStyle name="Percent 5" xfId="31" xr:uid="{00000000-0005-0000-0000-00005B000000}"/>
    <cellStyle name="Title 2" xfId="42" xr:uid="{00000000-0005-0000-0000-00005C000000}"/>
    <cellStyle name="Title 3" xfId="94" xr:uid="{00000000-0005-0000-0000-00005D000000}"/>
    <cellStyle name="Total 2" xfId="58" xr:uid="{00000000-0005-0000-0000-00005E000000}"/>
    <cellStyle name="Validation error" xfId="15" xr:uid="{00000000-0005-0000-0000-00005F000000}"/>
    <cellStyle name="Warning Text 2" xfId="55" xr:uid="{00000000-0005-0000-0000-000060000000}"/>
    <cellStyle name="Warning Text 3" xfId="98" xr:uid="{00000000-0005-0000-0000-000061000000}"/>
    <cellStyle name="Year" xfId="19" xr:uid="{00000000-0005-0000-0000-000062000000}"/>
    <cellStyle name="Year 2" xfId="92" xr:uid="{00000000-0005-0000-0000-000063000000}"/>
    <cellStyle name="Year 3" xfId="84" xr:uid="{00000000-0005-0000-0000-000064000000}"/>
    <cellStyle name="Year 4" xfId="34" xr:uid="{00000000-0005-0000-0000-000065000000}"/>
  </cellStyles>
  <dxfs count="20"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99CCFF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3051377</xdr:colOff>
      <xdr:row>1</xdr:row>
      <xdr:rowOff>130175</xdr:rowOff>
    </xdr:from>
    <xdr:to>
      <xdr:col>8</xdr:col>
      <xdr:colOff>16367</xdr:colOff>
      <xdr:row>7</xdr:row>
      <xdr:rowOff>1854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533D62-3047-4229-90BD-E51C0668B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4477" y="511175"/>
          <a:ext cx="3661065" cy="10194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11903</xdr:colOff>
      <xdr:row>34</xdr:row>
      <xdr:rowOff>202402</xdr:rowOff>
    </xdr:from>
    <xdr:to>
      <xdr:col>17</xdr:col>
      <xdr:colOff>-1</xdr:colOff>
      <xdr:row>35</xdr:row>
      <xdr:rowOff>297655</xdr:rowOff>
    </xdr:to>
    <xdr:sp macro="" textlink="">
      <xdr:nvSpPr>
        <xdr:cNvPr id="2" name="AutoShape 3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 rot="10800000">
          <a:off x="6504143" y="6176482"/>
          <a:ext cx="491016" cy="300993"/>
        </a:xfrm>
        <a:prstGeom prst="leftArrow">
          <a:avLst>
            <a:gd name="adj1" fmla="val 5000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326232</xdr:colOff>
      <xdr:row>20</xdr:row>
      <xdr:rowOff>59532</xdr:rowOff>
    </xdr:from>
    <xdr:to>
      <xdr:col>12</xdr:col>
      <xdr:colOff>2040732</xdr:colOff>
      <xdr:row>22</xdr:row>
      <xdr:rowOff>88107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349592" y="3679032"/>
          <a:ext cx="1714500" cy="363855"/>
        </a:xfrm>
        <a:prstGeom prst="curvedUpArrow">
          <a:avLst>
            <a:gd name="adj1" fmla="val 97297"/>
            <a:gd name="adj2" fmla="val 194595"/>
            <a:gd name="adj3" fmla="val 33333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69057</xdr:colOff>
      <xdr:row>14</xdr:row>
      <xdr:rowOff>88107</xdr:rowOff>
    </xdr:from>
    <xdr:to>
      <xdr:col>12</xdr:col>
      <xdr:colOff>1983582</xdr:colOff>
      <xdr:row>16</xdr:row>
      <xdr:rowOff>116682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 rot="10800000">
          <a:off x="4092417" y="2671287"/>
          <a:ext cx="1914525" cy="363855"/>
        </a:xfrm>
        <a:prstGeom prst="curvedUpArrow">
          <a:avLst>
            <a:gd name="adj1" fmla="val 108649"/>
            <a:gd name="adj2" fmla="val 217297"/>
            <a:gd name="adj3" fmla="val 33333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40481</xdr:colOff>
      <xdr:row>17</xdr:row>
      <xdr:rowOff>130968</xdr:rowOff>
    </xdr:from>
    <xdr:to>
      <xdr:col>11</xdr:col>
      <xdr:colOff>154780</xdr:colOff>
      <xdr:row>19</xdr:row>
      <xdr:rowOff>50006</xdr:rowOff>
    </xdr:to>
    <xdr:sp macro="" textlink="">
      <xdr:nvSpPr>
        <xdr:cNvPr id="5" name="AutoShape 1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 rot="10800000">
          <a:off x="3195161" y="3224688"/>
          <a:ext cx="800099" cy="277178"/>
        </a:xfrm>
        <a:prstGeom prst="leftArrow">
          <a:avLst>
            <a:gd name="adj1" fmla="val 50000"/>
            <a:gd name="adj2" fmla="val 49167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869157</xdr:colOff>
      <xdr:row>9</xdr:row>
      <xdr:rowOff>116682</xdr:rowOff>
    </xdr:from>
    <xdr:to>
      <xdr:col>18</xdr:col>
      <xdr:colOff>1116807</xdr:colOff>
      <xdr:row>16</xdr:row>
      <xdr:rowOff>97632</xdr:rowOff>
    </xdr:to>
    <xdr:sp macro="" textlink="">
      <xdr:nvSpPr>
        <xdr:cNvPr id="6" name="AutoShape 2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 rot="5400000">
          <a:off x="7578567" y="2299812"/>
          <a:ext cx="1184910" cy="247650"/>
        </a:xfrm>
        <a:prstGeom prst="leftArrow">
          <a:avLst>
            <a:gd name="adj1" fmla="val 50000"/>
            <a:gd name="adj2" fmla="val 116346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833438</xdr:colOff>
      <xdr:row>9</xdr:row>
      <xdr:rowOff>107157</xdr:rowOff>
    </xdr:from>
    <xdr:to>
      <xdr:col>7</xdr:col>
      <xdr:colOff>1116807</xdr:colOff>
      <xdr:row>16</xdr:row>
      <xdr:rowOff>88107</xdr:rowOff>
    </xdr:to>
    <xdr:sp macro="" textlink="">
      <xdr:nvSpPr>
        <xdr:cNvPr id="7" name="AutoShape 2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 rot="-5400000">
          <a:off x="1434228" y="2272427"/>
          <a:ext cx="1184910" cy="283369"/>
        </a:xfrm>
        <a:prstGeom prst="leftArrow">
          <a:avLst>
            <a:gd name="adj1" fmla="val 38463"/>
            <a:gd name="adj2" fmla="val 116325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47625</xdr:colOff>
      <xdr:row>17</xdr:row>
      <xdr:rowOff>130968</xdr:rowOff>
    </xdr:from>
    <xdr:to>
      <xdr:col>17</xdr:col>
      <xdr:colOff>173832</xdr:colOff>
      <xdr:row>19</xdr:row>
      <xdr:rowOff>50006</xdr:rowOff>
    </xdr:to>
    <xdr:sp macro="" textlink="">
      <xdr:nvSpPr>
        <xdr:cNvPr id="8" name="AutoShape 3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 rot="10800000">
          <a:off x="6174105" y="3224688"/>
          <a:ext cx="994887" cy="277178"/>
        </a:xfrm>
        <a:prstGeom prst="leftArrow">
          <a:avLst>
            <a:gd name="adj1" fmla="val 50000"/>
            <a:gd name="adj2" fmla="val 55000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23812</xdr:colOff>
      <xdr:row>34</xdr:row>
      <xdr:rowOff>214309</xdr:rowOff>
    </xdr:from>
    <xdr:to>
      <xdr:col>10</xdr:col>
      <xdr:colOff>0</xdr:colOff>
      <xdr:row>35</xdr:row>
      <xdr:rowOff>238124</xdr:rowOff>
    </xdr:to>
    <xdr:sp macro="" textlink="">
      <xdr:nvSpPr>
        <xdr:cNvPr id="9" name="AutoShape 3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 rot="10800000">
          <a:off x="3361372" y="6180769"/>
          <a:ext cx="296228" cy="237175"/>
        </a:xfrm>
        <a:prstGeom prst="leftArrow">
          <a:avLst>
            <a:gd name="adj1" fmla="val 5000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PR24Site/Data%20Tables/PR24-BP-tables-V6-Publish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id.watson\Desktop\Transfer\ODI-performance-model-reporting-2020-21-Mar_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FWSHARE\PR19%20Modelling\Model%20runs\FD\Model%20Run%208%20Publishable%20Models\Financial\UUW\Financial%20model_UUW_FD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APR22SharepointSite/APR%20Data%20Tables/APR%202022-2023%20Data%20Tables/APR%20Data%20Tables%20(Excluding%20Table%203s)/2022-23-annual-performance-report-tables-excluding-tables-3A-3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PR19ReconciliationRulebook\Shared%20Documents\General\2020%20Excel%20model%20template%20v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ut_OUT"/>
      <sheetName val="fOut_OUT8"/>
      <sheetName val="fOut_RR"/>
      <sheetName val="fOut_CW"/>
      <sheetName val="fOut_CW_MAN"/>
      <sheetName val="fOut_CWW"/>
      <sheetName val="fOut_CWW_MAN"/>
      <sheetName val="fOut_RES"/>
      <sheetName val="fOut_BIO"/>
      <sheetName val="fOut_RET"/>
      <sheetName val="fOut_RET_MAN"/>
      <sheetName val="fOut_DS"/>
      <sheetName val="fOut_DS_MAN"/>
      <sheetName val="fOut_LS"/>
      <sheetName val="fOut_LS_MAN"/>
      <sheetName val="fOut_SUP"/>
      <sheetName val="fOut_SUP_MAN"/>
      <sheetName val="fOut_SUM"/>
      <sheetName val="fOut_PD"/>
      <sheetName val="fOut_PD_MAN"/>
      <sheetName val="fOut_APR"/>
      <sheetName val="Introduction"/>
      <sheetName val="Changes Log"/>
      <sheetName val="Validation"/>
      <sheetName val="Lists"/>
      <sheetName val="PC lists"/>
      <sheetName val="PC info"/>
      <sheetName val="OUT &gt;&gt;"/>
      <sheetName val="OUT1"/>
      <sheetName val="OUT2"/>
      <sheetName val="OUT3"/>
      <sheetName val="OUT4"/>
      <sheetName val="OUT5"/>
      <sheetName val="OUT6"/>
      <sheetName val="OUT7"/>
      <sheetName val="OUT8"/>
      <sheetName val="OUT9"/>
      <sheetName val="OUT10"/>
      <sheetName val="RR &gt;&gt;"/>
      <sheetName val="RR1"/>
      <sheetName val="RR2"/>
      <sheetName val="RR3"/>
      <sheetName val="RR4"/>
      <sheetName val="RR5"/>
      <sheetName val="RR6"/>
      <sheetName val="RR7"/>
      <sheetName val="RR8"/>
      <sheetName val="RR9"/>
      <sheetName val="RR10"/>
      <sheetName val="RR11"/>
      <sheetName val="RR12"/>
      <sheetName val="RR13"/>
      <sheetName val="RR14"/>
      <sheetName val="RR15"/>
      <sheetName val="RR16"/>
      <sheetName val="RR17"/>
      <sheetName val="RR18"/>
      <sheetName val="RR19"/>
      <sheetName val="RR20"/>
      <sheetName val="RR21"/>
      <sheetName val="RR22"/>
      <sheetName val="RR23"/>
      <sheetName val="RR24"/>
      <sheetName val="RR25"/>
      <sheetName val="RR26"/>
      <sheetName val="RR27"/>
      <sheetName val="RR27a"/>
      <sheetName val="RR28"/>
      <sheetName val="RR29"/>
      <sheetName val="RR30"/>
      <sheetName val="CW &gt;&gt;"/>
      <sheetName val="CW1"/>
      <sheetName val="CW1a"/>
      <sheetName val="CW2"/>
      <sheetName val="CW3"/>
      <sheetName val="CW4"/>
      <sheetName val="CW4a"/>
      <sheetName val="CW5"/>
      <sheetName val="CW6"/>
      <sheetName val="CW6a"/>
      <sheetName val="CW7"/>
      <sheetName val="CW7a"/>
      <sheetName val="CW8"/>
      <sheetName val="CW9"/>
      <sheetName val="CW10"/>
      <sheetName val="CW11"/>
      <sheetName val="CW12"/>
      <sheetName val="CW13"/>
      <sheetName val="CW14"/>
      <sheetName val="CW15"/>
      <sheetName val="CW16"/>
      <sheetName val="CW17"/>
      <sheetName val="CW18"/>
      <sheetName val="CW19"/>
      <sheetName val="CW20"/>
      <sheetName val="CW21"/>
      <sheetName val="CWW &gt;&gt;"/>
      <sheetName val="CWW1"/>
      <sheetName val="CWW1a"/>
      <sheetName val="CWW2"/>
      <sheetName val="CWW3"/>
      <sheetName val="CWW4"/>
      <sheetName val="CWW5"/>
      <sheetName val="CWW6"/>
      <sheetName val="CWW6a"/>
      <sheetName val="CWW7a"/>
      <sheetName val="CWW7b"/>
      <sheetName val="CWW7c"/>
      <sheetName val="CWW8"/>
      <sheetName val="CWW8a"/>
      <sheetName val="CWW9"/>
      <sheetName val="CWW10"/>
      <sheetName val="CWW11"/>
      <sheetName val="CWW12"/>
      <sheetName val="CWW13"/>
      <sheetName val="CWW14"/>
      <sheetName val="CWW15"/>
      <sheetName val="CWW16"/>
      <sheetName val="CWW17"/>
      <sheetName val="CWW18"/>
      <sheetName val="CWW19"/>
      <sheetName val="CWW20"/>
      <sheetName val="CWW20a"/>
      <sheetName val="CWW21"/>
      <sheetName val="CWW22"/>
      <sheetName val="RES &gt;&gt;"/>
      <sheetName val="RES1"/>
      <sheetName val="BIO &gt;&gt;"/>
      <sheetName val="BIO1"/>
      <sheetName val="BIO2"/>
      <sheetName val="BIO3a"/>
      <sheetName val="BIO3b"/>
      <sheetName val="BIO4"/>
      <sheetName val="BIO5"/>
      <sheetName val="BIO6"/>
      <sheetName val="RET &gt;&gt;"/>
      <sheetName val="RET1"/>
      <sheetName val="RET1a"/>
      <sheetName val="RET2"/>
      <sheetName val="RET3"/>
      <sheetName val="RET4"/>
      <sheetName val="DS &gt;&gt;"/>
      <sheetName val="DS1e"/>
      <sheetName val="DS1w"/>
      <sheetName val="DS2e"/>
      <sheetName val="DS2w"/>
      <sheetName val="DS3"/>
      <sheetName val="DS4"/>
      <sheetName val="DS5"/>
      <sheetName val="DS6"/>
      <sheetName val="LS &gt;&gt;"/>
      <sheetName val="LS1"/>
      <sheetName val="LS2"/>
      <sheetName val="LS3"/>
      <sheetName val="LS3a"/>
      <sheetName val="LS3b"/>
      <sheetName val="LS3c"/>
      <sheetName val="LS3d"/>
      <sheetName val="LS3e"/>
      <sheetName val="LS3f"/>
      <sheetName val="LS3g"/>
      <sheetName val="LS3h"/>
      <sheetName val="LS3i"/>
      <sheetName val="LS4"/>
      <sheetName val="LS4a"/>
      <sheetName val="LS4b"/>
      <sheetName val="LS4c"/>
      <sheetName val="LS4d"/>
      <sheetName val="LS4e"/>
      <sheetName val="LS4f"/>
      <sheetName val="LS4g"/>
      <sheetName val="LS4h"/>
      <sheetName val="LS4i"/>
      <sheetName val="LS5"/>
      <sheetName val="LS6"/>
      <sheetName val="LS7"/>
      <sheetName val="SUP &gt;&gt;"/>
      <sheetName val="SUP1A"/>
      <sheetName val="SUP1B"/>
      <sheetName val="SUP4"/>
      <sheetName val="SUP5"/>
      <sheetName val="SUP6"/>
      <sheetName val="SUP7"/>
      <sheetName val="SUP8"/>
      <sheetName val="SUP9"/>
      <sheetName val="SUP10"/>
      <sheetName val="SUP11"/>
      <sheetName val="SUP12"/>
      <sheetName val="SUP13"/>
      <sheetName val="SUP14"/>
      <sheetName val="SUP15"/>
      <sheetName val="SUM &gt;&gt;"/>
      <sheetName val="SUM1"/>
      <sheetName val="SUM2"/>
      <sheetName val="SUM3"/>
      <sheetName val="SUM4"/>
      <sheetName val="PD &gt;&gt;"/>
      <sheetName val="PD1"/>
      <sheetName val="PD2"/>
      <sheetName val="PD3"/>
      <sheetName val="PD4"/>
      <sheetName val="PD5"/>
      <sheetName val="PD6"/>
      <sheetName val="PD7"/>
      <sheetName val="PD7a"/>
      <sheetName val="PD8"/>
      <sheetName val="PD9"/>
      <sheetName val="PD10"/>
      <sheetName val="PD11"/>
      <sheetName val="PD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ver (tables)"/>
      <sheetName val="Validation summary"/>
      <sheetName val="Section 3 &gt;&gt;"/>
      <sheetName val="3A"/>
      <sheetName val="3B"/>
      <sheetName val="3C"/>
      <sheetName val="3D"/>
      <sheetName val="3E"/>
      <sheetName val="3F"/>
      <sheetName val="3F.1"/>
      <sheetName val="3F.2"/>
      <sheetName val="3G"/>
      <sheetName val="3H"/>
      <sheetName val="3I"/>
      <sheetName val="ODI performance model&gt;&gt;"/>
      <sheetName val="Cover (ODI model)"/>
      <sheetName val="Style Guide"/>
      <sheetName val="ToC"/>
      <sheetName val="InpCompany"/>
      <sheetName val="Company_PC_inputs"/>
      <sheetName val="Ofwat_PC_Interventions"/>
      <sheetName val="InpPerformance"/>
      <sheetName val="Performance"/>
      <sheetName val="Sharing mechanism"/>
      <sheetName val="Aggregate calculations"/>
      <sheetName val="Model outputs - PC level"/>
      <sheetName val="Model outputs - Aggregate level"/>
      <sheetName val="F_Outputs"/>
      <sheetName val="ODI data sheets&gt;&gt;"/>
      <sheetName val="Validation"/>
      <sheetName val="App1"/>
      <sheetName val="App1b"/>
      <sheetName val="PC list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ocumentation &gt;&gt;"/>
      <sheetName val="Adjustments workings sheet"/>
      <sheetName val="Map &amp; Key"/>
      <sheetName val="User guide"/>
      <sheetName val="Rulebook Contents"/>
      <sheetName val="Rulebook"/>
      <sheetName val="Inputs &amp; Assumptions &gt;&gt;"/>
      <sheetName val="F_Inputs_FM"/>
      <sheetName val="InpOverride"/>
      <sheetName val="Sensi"/>
      <sheetName val="InpActive"/>
      <sheetName val="Outputs &gt;&gt;"/>
      <sheetName val="Dashboard"/>
      <sheetName val="Exec Summary"/>
      <sheetName val="RCV balance Summary"/>
      <sheetName val="F_Outputs_Original"/>
      <sheetName val="F_OutputsMaster"/>
      <sheetName val="Inputs_Summary"/>
      <sheetName val="Notionalisation_Inputs_Summary"/>
      <sheetName val="FinStat_Wholesale"/>
      <sheetName val="FinStat_Retail"/>
      <sheetName val="FinStat_Appointee"/>
      <sheetName val="Reports &gt;&gt;"/>
      <sheetName val="Price Limits_Retail"/>
      <sheetName val="Headroom Check"/>
      <sheetName val="Tax Reconciliation"/>
      <sheetName val="Global &gt;&gt;"/>
      <sheetName val="Time"/>
      <sheetName val="Index"/>
      <sheetName val="Wholesale &gt;&gt;"/>
      <sheetName val="Wholesale Global"/>
      <sheetName val="Water Resources"/>
      <sheetName val="Water Network"/>
      <sheetName val="Wastewater Network"/>
      <sheetName val="Bio Resources"/>
      <sheetName val="Dummy Control"/>
      <sheetName val="Analysis_Water Resources"/>
      <sheetName val="Analysis_Water Network"/>
      <sheetName val="Analysis_Wastewater"/>
      <sheetName val="Analysis_Bio Resources"/>
      <sheetName val="Analysis_Dummy Control"/>
      <sheetName val="Wholesale"/>
      <sheetName val="Analysis_Wholesale"/>
      <sheetName val="FinStat_Water Resources"/>
      <sheetName val="FinStat_Water Network"/>
      <sheetName val="FinStat_Wastewater Network"/>
      <sheetName val="FinStat_Bio Resources"/>
      <sheetName val="FinStat_Dummy control"/>
      <sheetName val="Retail &gt;&gt;"/>
      <sheetName val="Retail_Residential"/>
      <sheetName val="Retail_Business"/>
      <sheetName val="FinStat_Residential"/>
      <sheetName val="FinStat_Business"/>
      <sheetName val="Appointee &gt;&gt;"/>
      <sheetName val="Appointee"/>
      <sheetName val="Analysis_Appointee"/>
      <sheetName val="RoRE_Calc"/>
      <sheetName val="Bill Module"/>
      <sheetName val="Summary_Calc"/>
      <sheetName val="Graph data"/>
      <sheetName val="Model Control &gt;&gt;"/>
      <sheetName val="Track"/>
      <sheetName val="Check (5 Year)"/>
      <sheetName val="Check (All Year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Validation"/>
      <sheetName val="Changes APR22"/>
      <sheetName val="Dictionary(All 2023)"/>
      <sheetName val="Dictionary"/>
      <sheetName val="Dictionary (Tables)"/>
      <sheetName val="F_Outputs 23"/>
      <sheetName val="F_Outputs 1"/>
      <sheetName val="F_Outputs 2"/>
      <sheetName val="F_Outputs 4"/>
      <sheetName val="F_Outputs 5"/>
      <sheetName val="F_Outputs 6"/>
      <sheetName val="F_Outputs 7"/>
      <sheetName val="F_Outputs 8"/>
      <sheetName val="F_Outputs 10"/>
      <sheetName val="Cover"/>
      <sheetName val="Section 1 &gt;&gt;"/>
      <sheetName val="1A"/>
      <sheetName val="1B"/>
      <sheetName val="1C"/>
      <sheetName val="1D"/>
      <sheetName val="1E"/>
      <sheetName val="1F"/>
      <sheetName val="Section 2 &gt;&gt; "/>
      <sheetName val="2A"/>
      <sheetName val="2B"/>
      <sheetName val="2C"/>
      <sheetName val="2D"/>
      <sheetName val="2E"/>
      <sheetName val="2F"/>
      <sheetName val="2G"/>
      <sheetName val="2H"/>
      <sheetName val="2I"/>
      <sheetName val="2J"/>
      <sheetName val="2K"/>
      <sheetName val="2L"/>
      <sheetName val="2M"/>
      <sheetName val="2N"/>
      <sheetName val="2O"/>
      <sheetName val="Section 4 &gt;&gt;"/>
      <sheetName val="4A"/>
      <sheetName val="4B"/>
      <sheetName val="4C"/>
      <sheetName val="4D"/>
      <sheetName val="4E"/>
      <sheetName val="4F"/>
      <sheetName val="4G"/>
      <sheetName val="4H"/>
      <sheetName val="4I"/>
      <sheetName val="4J"/>
      <sheetName val="4K"/>
      <sheetName val="4L"/>
      <sheetName val="4M"/>
      <sheetName val="4N"/>
      <sheetName val="4O"/>
      <sheetName val="4P"/>
      <sheetName val="4Q"/>
      <sheetName val="4R"/>
      <sheetName val="4S"/>
      <sheetName val="4T"/>
      <sheetName val="4U"/>
      <sheetName val="4V"/>
      <sheetName val="4W"/>
      <sheetName val="Section 5 &gt;&gt;"/>
      <sheetName val="5A"/>
      <sheetName val="5B"/>
      <sheetName val="Section 6 &gt;&gt;"/>
      <sheetName val="6A"/>
      <sheetName val="6B"/>
      <sheetName val="6C"/>
      <sheetName val="6D"/>
      <sheetName val="6F"/>
      <sheetName val="Section 7 &gt;&gt;"/>
      <sheetName val="7A"/>
      <sheetName val="7B"/>
      <sheetName val="7C"/>
      <sheetName val="7D"/>
      <sheetName val="7E"/>
      <sheetName val="7F"/>
      <sheetName val="Section 8 &gt;&gt;"/>
      <sheetName val="8A"/>
      <sheetName val="8B"/>
      <sheetName val="8C"/>
      <sheetName val="8D"/>
      <sheetName val="Section 9 &gt;&gt;"/>
      <sheetName val="9A"/>
      <sheetName val="Section 10 &gt;&gt;"/>
      <sheetName val="10A"/>
      <sheetName val="10B"/>
      <sheetName val="10C"/>
      <sheetName val="10D"/>
      <sheetName val="10E"/>
      <sheetName val="Section 11 &gt;&gt;"/>
      <sheetName val="11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hange Log (Internal)"/>
      <sheetName val="QA Log (Internal)"/>
      <sheetName val="Adjustments log"/>
      <sheetName val="Model formatting"/>
      <sheetName val="User guide"/>
      <sheetName val="ToC"/>
      <sheetName val="F_Inputs"/>
      <sheetName val="Inputs"/>
      <sheetName val="Time"/>
      <sheetName val="F_Outputs"/>
      <sheetName val="Check"/>
      <sheetName val="Track"/>
      <sheetName val="Component sheet"/>
      <sheetName val="Example of FAST standard"/>
      <sheetName val="Example header sheet--&gt;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watPandO@ofwat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2060"/>
    <pageSetUpPr fitToPage="1"/>
  </sheetPr>
  <dimension ref="A1:M69"/>
  <sheetViews>
    <sheetView zoomScaleNormal="100" workbookViewId="0"/>
  </sheetViews>
  <sheetFormatPr defaultColWidth="0" defaultRowHeight="13.5" customHeight="1" zeroHeight="1"/>
  <cols>
    <col min="1" max="1" width="9" style="276" customWidth="1"/>
    <col min="2" max="2" width="26.375" style="276" customWidth="1"/>
    <col min="3" max="3" width="17.5" style="276" customWidth="1"/>
    <col min="4" max="4" width="23.5" style="276" customWidth="1"/>
    <col min="5" max="5" width="63.875" style="276" customWidth="1"/>
    <col min="6" max="6" width="10.5" style="276" bestFit="1" customWidth="1"/>
    <col min="7" max="7" width="9" style="276" customWidth="1"/>
    <col min="8" max="8" width="4.5" style="276" customWidth="1"/>
    <col min="9" max="9" width="19.375" style="276" customWidth="1"/>
    <col min="10" max="13" width="0" style="276" hidden="1" customWidth="1"/>
    <col min="14" max="16384" width="9" style="276" hidden="1"/>
  </cols>
  <sheetData>
    <row r="1" spans="1:9" s="274" customFormat="1" ht="28.9" thickBot="1">
      <c r="A1" s="272" t="e">
        <f ca="1" xml:space="preserve"> RIGHT(CELL("filename", $A$1), LEN(CELL("filename", $A$1)) - SEARCH("]", CELL("filename", $A$1)))</f>
        <v>#VALUE!</v>
      </c>
      <c r="B1" s="272"/>
      <c r="C1" s="273"/>
      <c r="D1" s="272"/>
      <c r="E1" s="272"/>
      <c r="F1" s="272"/>
      <c r="G1" s="272"/>
      <c r="H1" s="273"/>
      <c r="I1" s="273"/>
    </row>
    <row r="2" spans="1:9" ht="16.899999999999999" thickTop="1">
      <c r="A2" s="275"/>
      <c r="B2" s="275"/>
      <c r="C2" s="275"/>
      <c r="D2" s="275"/>
      <c r="E2" s="275"/>
      <c r="F2" s="275"/>
      <c r="G2" s="275"/>
      <c r="H2" s="275"/>
      <c r="I2" s="275"/>
    </row>
    <row r="3" spans="1:9" ht="16.149999999999999">
      <c r="A3" s="275"/>
      <c r="B3" s="277" t="s">
        <v>0</v>
      </c>
      <c r="C3" s="277" t="s">
        <v>1</v>
      </c>
      <c r="D3" s="275"/>
      <c r="E3" s="275"/>
      <c r="F3" s="275"/>
      <c r="G3" s="275"/>
      <c r="H3" s="275"/>
      <c r="I3" s="275"/>
    </row>
    <row r="4" spans="1:9" ht="16.149999999999999">
      <c r="A4" s="275"/>
      <c r="B4" s="277" t="s">
        <v>2</v>
      </c>
      <c r="C4" s="278">
        <v>2</v>
      </c>
      <c r="D4" s="275"/>
      <c r="E4" s="275"/>
      <c r="F4" s="275"/>
      <c r="G4" s="275"/>
      <c r="H4" s="275"/>
      <c r="I4" s="275"/>
    </row>
    <row r="5" spans="1:9" ht="16.149999999999999">
      <c r="A5" s="275"/>
      <c r="B5" s="277" t="s">
        <v>3</v>
      </c>
      <c r="C5" s="277" t="s">
        <v>4</v>
      </c>
      <c r="D5" s="275"/>
      <c r="E5" s="275"/>
      <c r="F5" s="275"/>
      <c r="G5" s="275"/>
      <c r="H5" s="275"/>
      <c r="I5" s="275"/>
    </row>
    <row r="6" spans="1:9" ht="16.149999999999999">
      <c r="A6" s="275"/>
      <c r="B6" s="277" t="s">
        <v>5</v>
      </c>
      <c r="C6" s="299">
        <v>44167</v>
      </c>
      <c r="D6" s="275"/>
      <c r="E6" s="275"/>
      <c r="F6" s="275"/>
      <c r="G6" s="275"/>
      <c r="H6" s="275"/>
      <c r="I6" s="275"/>
    </row>
    <row r="7" spans="1:9" ht="16.149999999999999">
      <c r="A7" s="275"/>
      <c r="B7" s="277" t="s">
        <v>6</v>
      </c>
      <c r="C7" s="277" t="s">
        <v>7</v>
      </c>
      <c r="D7" s="275"/>
      <c r="E7" s="275"/>
      <c r="F7" s="275"/>
      <c r="G7" s="275"/>
      <c r="H7" s="275"/>
      <c r="I7" s="275"/>
    </row>
    <row r="8" spans="1:9" ht="16.149999999999999">
      <c r="A8" s="275"/>
      <c r="B8" s="277" t="s">
        <v>8</v>
      </c>
      <c r="C8" s="277" t="s">
        <v>9</v>
      </c>
      <c r="D8" s="275"/>
      <c r="E8" s="275"/>
      <c r="F8" s="275"/>
      <c r="G8" s="275"/>
      <c r="H8" s="275"/>
      <c r="I8" s="275"/>
    </row>
    <row r="9" spans="1:9" ht="16.149999999999999">
      <c r="A9" s="275"/>
      <c r="B9" s="275"/>
      <c r="C9" s="275"/>
      <c r="D9" s="275"/>
      <c r="E9" s="275"/>
      <c r="F9" s="275"/>
      <c r="G9" s="275"/>
      <c r="H9" s="275"/>
      <c r="I9" s="275"/>
    </row>
    <row r="10" spans="1:9" ht="14.45">
      <c r="A10" s="279"/>
      <c r="B10" s="279"/>
      <c r="C10" s="280"/>
      <c r="D10" s="279"/>
      <c r="E10" s="279"/>
      <c r="F10" s="279"/>
      <c r="G10" s="279"/>
      <c r="H10" s="279"/>
      <c r="I10" s="279"/>
    </row>
    <row r="11" spans="1:9" ht="13.9">
      <c r="A11" s="279"/>
      <c r="B11" s="279" t="s">
        <v>10</v>
      </c>
      <c r="C11" s="279" t="s">
        <v>11</v>
      </c>
      <c r="D11" s="279"/>
      <c r="E11" s="279"/>
      <c r="F11" s="279"/>
      <c r="G11" s="279"/>
      <c r="H11" s="279"/>
      <c r="I11" s="279"/>
    </row>
    <row r="12" spans="1:9" ht="13.9">
      <c r="A12" s="279"/>
      <c r="B12" s="279"/>
      <c r="C12" s="279"/>
      <c r="D12" s="279"/>
      <c r="E12" s="279"/>
      <c r="F12" s="279"/>
      <c r="G12" s="279"/>
      <c r="H12" s="279"/>
      <c r="I12" s="279"/>
    </row>
    <row r="13" spans="1:9" ht="13.9">
      <c r="A13" s="279"/>
      <c r="B13" s="279"/>
      <c r="C13" s="279"/>
      <c r="D13" s="279"/>
      <c r="E13" s="279"/>
      <c r="F13" s="279"/>
      <c r="G13" s="279"/>
      <c r="H13" s="279"/>
      <c r="I13" s="279"/>
    </row>
    <row r="14" spans="1:9" ht="13.9">
      <c r="A14" s="279"/>
      <c r="B14" s="279"/>
      <c r="C14" s="279"/>
      <c r="D14" s="279"/>
      <c r="E14" s="279"/>
      <c r="F14" s="279"/>
      <c r="G14" s="279"/>
      <c r="H14" s="279"/>
      <c r="I14" s="279"/>
    </row>
    <row r="15" spans="1:9" ht="13.9">
      <c r="A15" s="279"/>
      <c r="B15" s="279"/>
      <c r="C15" s="279"/>
      <c r="D15" s="279"/>
      <c r="E15" s="279"/>
      <c r="F15" s="279"/>
      <c r="G15" s="279"/>
      <c r="H15" s="279"/>
      <c r="I15" s="279"/>
    </row>
    <row r="16" spans="1:9" ht="13.9">
      <c r="A16" s="279"/>
      <c r="B16" s="279"/>
      <c r="C16" s="279"/>
      <c r="D16" s="279"/>
      <c r="E16" s="279"/>
      <c r="F16" s="279"/>
      <c r="G16" s="279"/>
      <c r="H16" s="279"/>
      <c r="I16" s="279"/>
    </row>
    <row r="17" spans="1:9" ht="13.9">
      <c r="A17" s="279"/>
      <c r="B17" s="279" t="s">
        <v>12</v>
      </c>
      <c r="C17" s="279" t="s">
        <v>13</v>
      </c>
      <c r="D17" s="279"/>
      <c r="E17" s="279"/>
      <c r="F17" s="279"/>
      <c r="G17" s="279"/>
      <c r="H17" s="279"/>
      <c r="I17" s="279"/>
    </row>
    <row r="18" spans="1:9" ht="13.9">
      <c r="A18" s="279"/>
      <c r="B18" s="279"/>
      <c r="C18" s="279"/>
      <c r="D18" s="279"/>
      <c r="E18" s="279"/>
      <c r="F18" s="279"/>
      <c r="G18" s="279"/>
      <c r="H18" s="279"/>
      <c r="I18" s="279"/>
    </row>
    <row r="19" spans="1:9" ht="16.149999999999999">
      <c r="A19" s="279"/>
      <c r="B19" s="279" t="s">
        <v>14</v>
      </c>
      <c r="C19" s="279" t="s">
        <v>13</v>
      </c>
      <c r="D19" s="281"/>
      <c r="E19" s="281"/>
      <c r="F19" s="281"/>
      <c r="G19" s="279"/>
      <c r="H19" s="279"/>
      <c r="I19" s="279"/>
    </row>
    <row r="20" spans="1:9" ht="16.149999999999999">
      <c r="A20" s="279"/>
      <c r="B20" s="279"/>
      <c r="C20" s="281"/>
      <c r="D20" s="281"/>
      <c r="E20" s="281"/>
      <c r="F20" s="281"/>
      <c r="G20" s="279"/>
      <c r="H20" s="279"/>
      <c r="I20" s="279"/>
    </row>
    <row r="21" spans="1:9" ht="13.9">
      <c r="A21" s="279"/>
      <c r="B21" s="279"/>
      <c r="C21" s="282" t="s">
        <v>15</v>
      </c>
      <c r="D21" s="283"/>
      <c r="E21" s="284" t="s">
        <v>16</v>
      </c>
      <c r="F21" s="285" t="s">
        <v>17</v>
      </c>
      <c r="G21" s="279"/>
      <c r="H21" s="279"/>
      <c r="I21" s="279"/>
    </row>
    <row r="22" spans="1:9" ht="13.9">
      <c r="A22" s="279"/>
      <c r="B22" s="279"/>
      <c r="C22" s="300"/>
      <c r="D22" s="301"/>
      <c r="E22" s="286"/>
      <c r="F22" s="287"/>
      <c r="G22" s="279"/>
      <c r="H22" s="279"/>
      <c r="I22" s="279"/>
    </row>
    <row r="23" spans="1:9" ht="13.9">
      <c r="A23" s="279"/>
      <c r="B23" s="279"/>
      <c r="C23" s="279"/>
      <c r="D23" s="279"/>
      <c r="E23" s="279"/>
      <c r="F23" s="279"/>
      <c r="G23" s="279"/>
      <c r="H23" s="279"/>
      <c r="I23" s="279"/>
    </row>
    <row r="24" spans="1:9" ht="13.9">
      <c r="A24" s="279"/>
      <c r="B24" s="279"/>
      <c r="C24" s="279"/>
      <c r="D24" s="279"/>
      <c r="E24" s="279"/>
      <c r="F24" s="279"/>
      <c r="G24" s="279"/>
      <c r="H24" s="279"/>
      <c r="I24" s="279"/>
    </row>
    <row r="25" spans="1:9" ht="16.149999999999999">
      <c r="B25" s="279" t="s">
        <v>18</v>
      </c>
      <c r="C25" s="288" t="s">
        <v>19</v>
      </c>
      <c r="D25" s="281"/>
      <c r="E25" s="281"/>
      <c r="F25" s="281"/>
    </row>
    <row r="26" spans="1:9" ht="16.149999999999999">
      <c r="B26" s="289"/>
      <c r="C26" s="281"/>
      <c r="D26" s="281"/>
      <c r="E26" s="281"/>
      <c r="F26" s="281"/>
    </row>
    <row r="27" spans="1:9" ht="16.149999999999999">
      <c r="B27" s="289"/>
      <c r="C27" s="282" t="s">
        <v>20</v>
      </c>
      <c r="D27" s="284" t="s">
        <v>21</v>
      </c>
      <c r="E27" s="284" t="s">
        <v>22</v>
      </c>
      <c r="F27" s="285" t="s">
        <v>23</v>
      </c>
    </row>
    <row r="28" spans="1:9" ht="16.149999999999999">
      <c r="B28" s="289"/>
      <c r="C28" s="302" t="s">
        <v>24</v>
      </c>
      <c r="D28" s="302" t="s">
        <v>25</v>
      </c>
      <c r="E28" s="302" t="s">
        <v>26</v>
      </c>
      <c r="F28" s="290"/>
    </row>
    <row r="29" spans="1:9" ht="16.149999999999999">
      <c r="B29" s="289"/>
      <c r="C29" s="303"/>
      <c r="D29" s="303"/>
      <c r="E29" s="303"/>
      <c r="F29" s="291"/>
    </row>
    <row r="30" spans="1:9" ht="16.149999999999999">
      <c r="B30" s="289"/>
      <c r="C30" s="303"/>
      <c r="D30" s="303"/>
      <c r="E30" s="303"/>
      <c r="F30" s="291"/>
    </row>
    <row r="31" spans="1:9" ht="16.149999999999999">
      <c r="B31" s="289"/>
      <c r="C31" s="304"/>
      <c r="D31" s="304"/>
      <c r="E31" s="304"/>
      <c r="F31" s="292"/>
    </row>
    <row r="32" spans="1:9" ht="13.9"/>
    <row r="33" spans="1:9" ht="13.9"/>
    <row r="34" spans="1:9" ht="13.9"/>
    <row r="35" spans="1:9" ht="13.9"/>
    <row r="36" spans="1:9" ht="13.9">
      <c r="A36" s="293" t="s">
        <v>27</v>
      </c>
      <c r="B36" s="293"/>
      <c r="C36" s="293"/>
      <c r="D36" s="294"/>
      <c r="E36" s="295"/>
      <c r="F36" s="295"/>
      <c r="G36" s="295"/>
      <c r="H36" s="295"/>
      <c r="I36" s="295"/>
    </row>
    <row r="37" spans="1:9" ht="13.9"/>
    <row r="38" spans="1:9" ht="13.9"/>
    <row r="39" spans="1:9" ht="13.9"/>
    <row r="40" spans="1:9" ht="13.9" hidden="1"/>
    <row r="41" spans="1:9" ht="13.9" hidden="1"/>
    <row r="42" spans="1:9" ht="13.9" hidden="1"/>
    <row r="43" spans="1:9" ht="13.9" hidden="1"/>
    <row r="44" spans="1:9" ht="13.9" hidden="1"/>
    <row r="45" spans="1:9" ht="13.9" hidden="1"/>
    <row r="46" spans="1:9" ht="13.9" hidden="1"/>
    <row r="47" spans="1:9" ht="13.9" hidden="1"/>
    <row r="48" spans="1:9" ht="13.9" hidden="1"/>
    <row r="49" ht="13.9" hidden="1"/>
    <row r="50" ht="13.9" hidden="1"/>
    <row r="51" ht="13.9" hidden="1"/>
    <row r="52" ht="13.9" hidden="1"/>
    <row r="53" ht="13.9" hidden="1"/>
    <row r="54" ht="13.9" hidden="1"/>
    <row r="55" ht="13.9" hidden="1"/>
    <row r="56" ht="13.9" hidden="1"/>
    <row r="57" ht="13.9" hidden="1"/>
    <row r="58" ht="13.9" hidden="1"/>
    <row r="59" ht="13.9" hidden="1"/>
    <row r="60" ht="13.9" hidden="1"/>
    <row r="61" ht="13.9" hidden="1"/>
    <row r="62" ht="13.9" hidden="1"/>
    <row r="63" ht="13.9" hidden="1"/>
    <row r="64" ht="13.9" hidden="1"/>
    <row r="65" ht="13.5" customHeight="1"/>
    <row r="66" ht="13.5" customHeight="1"/>
    <row r="67" ht="13.5" customHeight="1"/>
    <row r="68" ht="13.5" customHeight="1"/>
    <row r="69" ht="13.5" customHeight="1"/>
  </sheetData>
  <mergeCells count="4">
    <mergeCell ref="C22:D22"/>
    <mergeCell ref="C28:C31"/>
    <mergeCell ref="D28:D31"/>
    <mergeCell ref="E28:E31"/>
  </mergeCells>
  <dataValidations count="1">
    <dataValidation type="list" allowBlank="1" showInputMessage="1" showErrorMessage="1" sqref="C28:C31" xr:uid="{00000000-0002-0000-0000-000000000000}">
      <formula1>"Formula Update,New Functionality,Logic Update,New Validation"</formula1>
    </dataValidation>
  </dataValidations>
  <hyperlinks>
    <hyperlink ref="C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0" orientation="portrait" r:id="rId2"/>
  <headerFooter>
    <oddHeader>&amp;LPage &amp;P of &amp;N&amp;CSheet: &amp;A&amp;ROFFICIAL SENSITIVE</oddHeader>
    <oddFooter>&amp;L&amp;F printed on &amp;D at &amp;T&amp;ROFWAT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C102"/>
  <sheetViews>
    <sheetView showGridLines="0" defaultGridColor="0" colorId="22" zoomScale="80" zoomScaleNormal="80" workbookViewId="0">
      <pane ySplit="1" topLeftCell="A19" activePane="bottomLeft" state="frozen"/>
      <selection pane="bottomLeft"/>
    </sheetView>
  </sheetViews>
  <sheetFormatPr defaultColWidth="0" defaultRowHeight="13.15" zeroHeight="1"/>
  <cols>
    <col min="1" max="1" width="1.125" style="96" customWidth="1"/>
    <col min="2" max="4" width="1.125" style="64" customWidth="1"/>
    <col min="5" max="5" width="2.375" style="64" customWidth="1"/>
    <col min="6" max="6" width="4.125" style="64" customWidth="1"/>
    <col min="7" max="7" width="2.375" style="64" customWidth="1"/>
    <col min="8" max="8" width="32.875" style="124" customWidth="1"/>
    <col min="9" max="9" width="2.375" style="64" customWidth="1"/>
    <col min="10" max="10" width="4.125" style="64" customWidth="1"/>
    <col min="11" max="12" width="2.375" style="64" customWidth="1"/>
    <col min="13" max="13" width="27.625" style="64" customWidth="1"/>
    <col min="14" max="15" width="2.375" style="64" customWidth="1"/>
    <col min="16" max="16" width="4.125" style="64" customWidth="1"/>
    <col min="17" max="18" width="2.375" style="64" customWidth="1"/>
    <col min="19" max="19" width="27.625" style="64" customWidth="1"/>
    <col min="20" max="21" width="2.375" style="64" customWidth="1"/>
    <col min="22" max="22" width="5.125" style="64" customWidth="1"/>
    <col min="23" max="24" width="2.375" style="64" customWidth="1"/>
    <col min="25" max="25" width="27.625" style="64" customWidth="1"/>
    <col min="26" max="29" width="2.375" style="64" customWidth="1"/>
    <col min="30" max="16384" width="8.125" style="64" hidden="1"/>
  </cols>
  <sheetData>
    <row r="1" spans="1:29" ht="28.15">
      <c r="A1" s="254" t="e">
        <f ca="1" xml:space="preserve"> RIGHT(CELL("filename", $A$1), LEN(CELL("filename", $A$1)) - SEARCH("]", CELL("filename", $A$1)))</f>
        <v>#VALUE!</v>
      </c>
      <c r="B1" s="230"/>
      <c r="C1" s="231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</row>
    <row r="2" spans="1:29"/>
    <row r="3" spans="1:29" ht="12.75" customHeight="1">
      <c r="A3" s="65" t="s">
        <v>28</v>
      </c>
      <c r="B3" s="65"/>
      <c r="C3" s="66"/>
      <c r="D3" s="67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6"/>
      <c r="W3" s="66"/>
      <c r="X3" s="66"/>
      <c r="Y3" s="66"/>
      <c r="Z3" s="66"/>
      <c r="AA3" s="66"/>
      <c r="AB3" s="66"/>
      <c r="AC3" s="66"/>
    </row>
    <row r="4" spans="1:29"/>
    <row r="5" spans="1:29" ht="15.6">
      <c r="A5" s="68"/>
      <c r="B5" s="69"/>
      <c r="C5" s="69"/>
      <c r="D5" s="69"/>
      <c r="E5" s="69"/>
      <c r="F5" s="70" t="s">
        <v>29</v>
      </c>
      <c r="G5" s="71"/>
      <c r="H5" s="71"/>
      <c r="I5" s="71"/>
      <c r="J5" s="71"/>
      <c r="K5" s="71"/>
      <c r="L5" s="72"/>
      <c r="M5" s="70"/>
      <c r="N5" s="70"/>
      <c r="O5" s="72"/>
      <c r="P5" s="72"/>
      <c r="Q5" s="72"/>
      <c r="R5" s="71"/>
      <c r="S5" s="71"/>
      <c r="T5" s="71"/>
      <c r="U5" s="73"/>
      <c r="V5" s="69"/>
      <c r="W5" s="69"/>
      <c r="X5" s="69"/>
      <c r="Y5" s="69"/>
      <c r="Z5" s="69"/>
      <c r="AA5" s="69"/>
      <c r="AB5" s="69"/>
      <c r="AC5" s="69"/>
    </row>
    <row r="6" spans="1:29" ht="13.9" thickBot="1">
      <c r="A6" s="74"/>
      <c r="B6" s="75"/>
      <c r="C6" s="75"/>
      <c r="D6" s="75"/>
      <c r="E6" s="75"/>
      <c r="F6" s="76"/>
      <c r="G6" s="77"/>
      <c r="H6" s="77"/>
      <c r="I6" s="77"/>
      <c r="J6" s="77"/>
      <c r="K6" s="77"/>
      <c r="L6" s="77"/>
      <c r="M6" s="78"/>
      <c r="N6" s="78"/>
      <c r="O6" s="77"/>
      <c r="P6" s="77"/>
      <c r="Q6" s="77"/>
      <c r="R6" s="77"/>
      <c r="S6" s="77"/>
      <c r="T6" s="77"/>
      <c r="U6" s="79"/>
      <c r="V6" s="75"/>
      <c r="W6" s="75"/>
      <c r="X6" s="75"/>
      <c r="Y6" s="75"/>
      <c r="Z6" s="75"/>
      <c r="AA6" s="75"/>
      <c r="AB6" s="75"/>
      <c r="AC6" s="75"/>
    </row>
    <row r="7" spans="1:29">
      <c r="A7" s="74"/>
      <c r="B7" s="75"/>
      <c r="C7" s="75"/>
      <c r="D7" s="75"/>
      <c r="E7" s="75"/>
      <c r="F7" s="76"/>
      <c r="G7" s="77"/>
      <c r="H7" s="80"/>
      <c r="I7" s="77"/>
      <c r="J7" s="77"/>
      <c r="K7" s="77"/>
      <c r="L7" s="77"/>
      <c r="M7" s="78"/>
      <c r="N7" s="78"/>
      <c r="O7" s="77"/>
      <c r="P7" s="77"/>
      <c r="Q7" s="77"/>
      <c r="R7" s="77"/>
      <c r="S7" s="81"/>
      <c r="T7" s="77"/>
      <c r="U7" s="79"/>
      <c r="V7" s="75"/>
      <c r="W7" s="75"/>
      <c r="X7" s="75"/>
      <c r="Y7" s="75"/>
      <c r="Z7" s="75"/>
      <c r="AA7" s="75"/>
      <c r="AB7" s="75"/>
      <c r="AC7" s="75"/>
    </row>
    <row r="8" spans="1:29" ht="15" customHeight="1">
      <c r="A8" s="74"/>
      <c r="B8" s="75"/>
      <c r="C8" s="75"/>
      <c r="D8" s="75"/>
      <c r="E8" s="75"/>
      <c r="F8" s="76"/>
      <c r="G8" s="77"/>
      <c r="H8" s="82" t="s">
        <v>30</v>
      </c>
      <c r="I8" s="77"/>
      <c r="J8" s="77"/>
      <c r="K8" s="77"/>
      <c r="L8" s="77"/>
      <c r="M8" s="78"/>
      <c r="N8" s="78"/>
      <c r="O8" s="77"/>
      <c r="P8" s="77"/>
      <c r="Q8" s="77"/>
      <c r="R8" s="77"/>
      <c r="S8" s="83" t="s">
        <v>31</v>
      </c>
      <c r="T8" s="77"/>
      <c r="U8" s="79"/>
      <c r="V8" s="75"/>
      <c r="W8" s="75"/>
      <c r="X8" s="75"/>
      <c r="Y8" s="75"/>
      <c r="Z8" s="75"/>
      <c r="AA8" s="75"/>
      <c r="AB8" s="75"/>
      <c r="AC8" s="75"/>
    </row>
    <row r="9" spans="1:29" ht="13.9" thickBot="1">
      <c r="A9" s="74"/>
      <c r="B9" s="75"/>
      <c r="C9" s="75"/>
      <c r="D9" s="75"/>
      <c r="E9" s="75"/>
      <c r="F9" s="76"/>
      <c r="G9" s="77"/>
      <c r="H9" s="84"/>
      <c r="I9" s="77"/>
      <c r="J9" s="77"/>
      <c r="K9" s="77"/>
      <c r="L9" s="77"/>
      <c r="M9" s="78"/>
      <c r="N9" s="78"/>
      <c r="O9" s="77"/>
      <c r="P9" s="77"/>
      <c r="Q9" s="77"/>
      <c r="R9" s="77"/>
      <c r="S9" s="85"/>
      <c r="T9" s="77"/>
      <c r="U9" s="79"/>
      <c r="V9" s="75"/>
      <c r="W9" s="75"/>
      <c r="X9" s="75"/>
      <c r="Y9" s="75"/>
      <c r="Z9" s="75"/>
      <c r="AA9" s="75"/>
      <c r="AB9" s="75"/>
      <c r="AC9" s="75"/>
    </row>
    <row r="10" spans="1:29">
      <c r="A10" s="74"/>
      <c r="B10" s="75"/>
      <c r="C10" s="75"/>
      <c r="D10" s="75"/>
      <c r="E10" s="75"/>
      <c r="F10" s="76"/>
      <c r="G10" s="77"/>
      <c r="H10" s="77"/>
      <c r="I10" s="77"/>
      <c r="J10" s="77"/>
      <c r="K10" s="77"/>
      <c r="L10" s="77"/>
      <c r="M10" s="78"/>
      <c r="N10" s="78"/>
      <c r="O10" s="77"/>
      <c r="P10" s="77"/>
      <c r="Q10" s="77"/>
      <c r="R10" s="77"/>
      <c r="S10" s="77"/>
      <c r="T10" s="77"/>
      <c r="U10" s="79"/>
      <c r="V10" s="75"/>
      <c r="W10" s="75"/>
      <c r="X10" s="75"/>
      <c r="Y10" s="75"/>
      <c r="Z10" s="75"/>
      <c r="AA10" s="75"/>
      <c r="AB10" s="75"/>
      <c r="AC10" s="75"/>
    </row>
    <row r="11" spans="1:29">
      <c r="A11" s="74"/>
      <c r="B11" s="75"/>
      <c r="C11" s="75"/>
      <c r="D11" s="75"/>
      <c r="E11" s="75"/>
      <c r="F11" s="76"/>
      <c r="G11" s="77"/>
      <c r="H11" s="77"/>
      <c r="I11" s="77"/>
      <c r="J11" s="77"/>
      <c r="K11" s="77"/>
      <c r="L11" s="77"/>
      <c r="M11" s="78"/>
      <c r="N11" s="78"/>
      <c r="O11" s="77"/>
      <c r="P11" s="77"/>
      <c r="Q11" s="77"/>
      <c r="R11" s="77"/>
      <c r="S11" s="77"/>
      <c r="T11" s="77"/>
      <c r="U11" s="79"/>
      <c r="V11" s="75"/>
      <c r="W11" s="75"/>
      <c r="X11" s="75"/>
      <c r="Y11" s="75"/>
      <c r="Z11" s="75"/>
      <c r="AA11" s="75"/>
      <c r="AB11" s="75"/>
      <c r="AC11" s="75"/>
    </row>
    <row r="12" spans="1:29">
      <c r="A12" s="74"/>
      <c r="B12" s="75"/>
      <c r="C12" s="75"/>
      <c r="D12" s="75"/>
      <c r="E12" s="75"/>
      <c r="F12" s="76"/>
      <c r="G12" s="77"/>
      <c r="H12" s="77"/>
      <c r="I12" s="77"/>
      <c r="J12" s="77"/>
      <c r="K12" s="77"/>
      <c r="L12" s="77"/>
      <c r="M12" s="78"/>
      <c r="N12" s="78"/>
      <c r="O12" s="77"/>
      <c r="P12" s="77"/>
      <c r="Q12" s="77"/>
      <c r="R12" s="77"/>
      <c r="S12" s="77"/>
      <c r="T12" s="77"/>
      <c r="U12" s="79"/>
      <c r="V12" s="75"/>
      <c r="W12" s="75"/>
      <c r="X12" s="75"/>
      <c r="Y12" s="75"/>
      <c r="Z12" s="75"/>
      <c r="AA12" s="75"/>
      <c r="AB12" s="75"/>
      <c r="AC12" s="75"/>
    </row>
    <row r="13" spans="1:29" ht="15.6">
      <c r="A13" s="68"/>
      <c r="B13" s="69"/>
      <c r="C13" s="69"/>
      <c r="D13" s="69"/>
      <c r="E13" s="69"/>
      <c r="F13" s="86" t="s">
        <v>32</v>
      </c>
      <c r="G13" s="87"/>
      <c r="H13" s="87"/>
      <c r="I13" s="87"/>
      <c r="J13" s="87"/>
      <c r="K13" s="87"/>
      <c r="L13" s="87"/>
      <c r="M13" s="86"/>
      <c r="N13" s="86"/>
      <c r="O13" s="87"/>
      <c r="P13" s="87"/>
      <c r="Q13" s="87"/>
      <c r="R13" s="87"/>
      <c r="S13" s="87"/>
      <c r="T13" s="87"/>
      <c r="U13" s="88"/>
      <c r="V13" s="69"/>
      <c r="W13" s="69"/>
      <c r="X13" s="69"/>
      <c r="Y13" s="69"/>
      <c r="Z13" s="69"/>
      <c r="AA13" s="69"/>
      <c r="AB13" s="69"/>
      <c r="AC13" s="69"/>
    </row>
    <row r="14" spans="1:29">
      <c r="A14" s="74"/>
      <c r="B14" s="75"/>
      <c r="C14" s="75"/>
      <c r="D14" s="75"/>
      <c r="E14" s="75"/>
      <c r="F14" s="76"/>
      <c r="G14" s="77"/>
      <c r="H14" s="77"/>
      <c r="I14" s="77"/>
      <c r="J14" s="77"/>
      <c r="K14" s="77"/>
      <c r="L14" s="77"/>
      <c r="M14" s="78"/>
      <c r="N14" s="78"/>
      <c r="O14" s="77"/>
      <c r="P14" s="77"/>
      <c r="Q14" s="77"/>
      <c r="R14" s="77"/>
      <c r="S14" s="77"/>
      <c r="T14" s="77"/>
      <c r="U14" s="79"/>
      <c r="V14" s="75"/>
      <c r="W14" s="75"/>
      <c r="X14" s="75"/>
      <c r="Y14" s="75"/>
      <c r="Z14" s="75"/>
      <c r="AA14" s="75"/>
      <c r="AB14" s="75"/>
      <c r="AC14" s="75"/>
    </row>
    <row r="15" spans="1:29">
      <c r="A15" s="74"/>
      <c r="B15" s="75"/>
      <c r="C15" s="75"/>
      <c r="D15" s="75"/>
      <c r="E15" s="75"/>
      <c r="F15" s="76"/>
      <c r="G15" s="77"/>
      <c r="H15" s="77"/>
      <c r="I15" s="77"/>
      <c r="J15" s="77"/>
      <c r="K15" s="77"/>
      <c r="L15" s="77"/>
      <c r="M15" s="78"/>
      <c r="N15" s="78"/>
      <c r="O15" s="77"/>
      <c r="P15" s="77"/>
      <c r="Q15" s="77"/>
      <c r="R15" s="77"/>
      <c r="S15" s="77"/>
      <c r="T15" s="77"/>
      <c r="U15" s="79"/>
      <c r="V15" s="75"/>
      <c r="W15" s="75"/>
      <c r="X15" s="75"/>
      <c r="Y15" s="75"/>
      <c r="Z15" s="75"/>
      <c r="AA15" s="75"/>
      <c r="AB15" s="75"/>
      <c r="AC15" s="75"/>
    </row>
    <row r="16" spans="1:29">
      <c r="A16" s="74"/>
      <c r="B16" s="75"/>
      <c r="C16" s="75"/>
      <c r="D16" s="75"/>
      <c r="E16" s="75"/>
      <c r="F16" s="76"/>
      <c r="G16" s="77"/>
      <c r="H16" s="77"/>
      <c r="I16" s="77"/>
      <c r="J16" s="77"/>
      <c r="K16" s="77"/>
      <c r="L16" s="77"/>
      <c r="M16" s="78"/>
      <c r="N16" s="78"/>
      <c r="O16" s="77"/>
      <c r="P16" s="77"/>
      <c r="Q16" s="77"/>
      <c r="R16" s="77"/>
      <c r="S16" s="77"/>
      <c r="T16" s="77"/>
      <c r="U16" s="79"/>
      <c r="V16" s="75"/>
      <c r="W16" s="75"/>
      <c r="X16" s="75"/>
      <c r="Y16" s="75"/>
      <c r="Z16" s="75"/>
      <c r="AA16" s="75"/>
      <c r="AB16" s="75"/>
      <c r="AC16" s="75"/>
    </row>
    <row r="17" spans="1:29" ht="13.9" thickBot="1">
      <c r="A17" s="74"/>
      <c r="B17" s="75"/>
      <c r="C17" s="75"/>
      <c r="D17" s="75"/>
      <c r="E17" s="75"/>
      <c r="F17" s="76"/>
      <c r="G17" s="77"/>
      <c r="H17" s="77"/>
      <c r="I17" s="77"/>
      <c r="J17" s="77"/>
      <c r="K17" s="77"/>
      <c r="L17" s="77"/>
      <c r="M17" s="78"/>
      <c r="N17" s="78"/>
      <c r="O17" s="77"/>
      <c r="P17" s="77"/>
      <c r="Q17" s="77"/>
      <c r="R17" s="77"/>
      <c r="S17" s="77"/>
      <c r="T17" s="77"/>
      <c r="U17" s="79"/>
      <c r="V17" s="75"/>
      <c r="W17" s="75"/>
      <c r="X17" s="75"/>
      <c r="Y17" s="75"/>
      <c r="Z17" s="75"/>
      <c r="AA17" s="75"/>
      <c r="AB17" s="75"/>
      <c r="AC17" s="75"/>
    </row>
    <row r="18" spans="1:29">
      <c r="A18" s="74"/>
      <c r="B18" s="75"/>
      <c r="C18" s="75"/>
      <c r="D18" s="75"/>
      <c r="E18" s="75"/>
      <c r="F18" s="76"/>
      <c r="G18" s="77"/>
      <c r="H18" s="233"/>
      <c r="I18" s="77"/>
      <c r="J18" s="77"/>
      <c r="K18" s="77"/>
      <c r="L18" s="77"/>
      <c r="M18" s="233"/>
      <c r="N18" s="77"/>
      <c r="O18" s="77"/>
      <c r="P18" s="77"/>
      <c r="Q18" s="77"/>
      <c r="R18" s="77"/>
      <c r="S18" s="233"/>
      <c r="T18" s="77"/>
      <c r="U18" s="79"/>
      <c r="V18" s="75"/>
      <c r="W18" s="75"/>
      <c r="X18" s="75"/>
      <c r="Y18" s="75"/>
      <c r="Z18" s="75"/>
      <c r="AA18" s="75"/>
      <c r="AB18" s="75"/>
      <c r="AC18" s="75"/>
    </row>
    <row r="19" spans="1:29" ht="15" customHeight="1">
      <c r="A19" s="74"/>
      <c r="B19" s="75"/>
      <c r="C19" s="75"/>
      <c r="D19" s="75"/>
      <c r="E19" s="75"/>
      <c r="F19" s="76"/>
      <c r="G19" s="77"/>
      <c r="H19" s="234" t="s">
        <v>33</v>
      </c>
      <c r="I19" s="77"/>
      <c r="J19" s="77"/>
      <c r="K19" s="77"/>
      <c r="L19" s="77"/>
      <c r="M19" s="234" t="s">
        <v>34</v>
      </c>
      <c r="N19" s="77"/>
      <c r="O19" s="77"/>
      <c r="P19" s="77"/>
      <c r="Q19" s="77"/>
      <c r="R19" s="77"/>
      <c r="S19" s="234" t="s">
        <v>35</v>
      </c>
      <c r="T19" s="77"/>
      <c r="U19" s="79"/>
      <c r="V19" s="75"/>
      <c r="W19" s="75"/>
      <c r="X19" s="75"/>
      <c r="Y19" s="75"/>
      <c r="Z19" s="75"/>
      <c r="AA19" s="75"/>
      <c r="AB19" s="75"/>
      <c r="AC19" s="75"/>
    </row>
    <row r="20" spans="1:29" ht="13.9" thickBot="1">
      <c r="A20" s="74"/>
      <c r="B20" s="75"/>
      <c r="C20" s="75"/>
      <c r="D20" s="75"/>
      <c r="E20" s="75"/>
      <c r="F20" s="76"/>
      <c r="G20" s="77"/>
      <c r="H20" s="235"/>
      <c r="I20" s="77"/>
      <c r="J20" s="77"/>
      <c r="K20" s="77"/>
      <c r="L20" s="77"/>
      <c r="M20" s="235"/>
      <c r="N20" s="77"/>
      <c r="O20" s="77"/>
      <c r="P20" s="77"/>
      <c r="Q20" s="77"/>
      <c r="R20" s="77"/>
      <c r="S20" s="235"/>
      <c r="U20" s="79"/>
      <c r="V20" s="75"/>
      <c r="W20" s="75"/>
      <c r="X20" s="75"/>
      <c r="Y20" s="75"/>
      <c r="Z20" s="75"/>
      <c r="AA20" s="75"/>
      <c r="AB20" s="75"/>
      <c r="AC20" s="75"/>
    </row>
    <row r="21" spans="1:29">
      <c r="A21" s="74"/>
      <c r="B21" s="75"/>
      <c r="C21" s="75"/>
      <c r="D21" s="75"/>
      <c r="E21" s="75"/>
      <c r="F21" s="76"/>
      <c r="G21" s="77"/>
      <c r="H21" s="77"/>
      <c r="I21" s="77"/>
      <c r="J21" s="77"/>
      <c r="K21" s="77"/>
      <c r="L21" s="77"/>
      <c r="M21" s="78"/>
      <c r="N21" s="78"/>
      <c r="O21" s="77"/>
      <c r="P21" s="77"/>
      <c r="Q21" s="77"/>
      <c r="R21" s="77"/>
      <c r="S21" s="77"/>
      <c r="U21" s="79"/>
      <c r="V21" s="75"/>
      <c r="W21" s="75"/>
      <c r="X21" s="75"/>
      <c r="Y21" s="75"/>
      <c r="Z21" s="75"/>
      <c r="AA21" s="75"/>
      <c r="AB21" s="75"/>
      <c r="AC21" s="75"/>
    </row>
    <row r="22" spans="1:29">
      <c r="A22" s="74"/>
      <c r="B22" s="75"/>
      <c r="C22" s="75"/>
      <c r="D22" s="75"/>
      <c r="E22" s="75"/>
      <c r="F22" s="76"/>
      <c r="G22" s="77"/>
      <c r="H22" s="77"/>
      <c r="I22" s="77"/>
      <c r="J22" s="77"/>
      <c r="K22" s="77"/>
      <c r="L22" s="77"/>
      <c r="M22" s="78"/>
      <c r="N22" s="78"/>
      <c r="O22" s="77"/>
      <c r="P22" s="77"/>
      <c r="Q22" s="77"/>
      <c r="R22" s="77"/>
      <c r="S22" s="77"/>
      <c r="U22" s="79"/>
      <c r="V22" s="75"/>
      <c r="W22" s="75"/>
      <c r="X22" s="75"/>
      <c r="Y22" s="75"/>
      <c r="Z22" s="75"/>
      <c r="AA22" s="75"/>
      <c r="AB22" s="75"/>
      <c r="AC22" s="75"/>
    </row>
    <row r="23" spans="1:29">
      <c r="A23" s="74"/>
      <c r="B23" s="75"/>
      <c r="C23" s="75"/>
      <c r="D23" s="75"/>
      <c r="E23" s="75"/>
      <c r="F23" s="76"/>
      <c r="G23" s="77"/>
      <c r="H23" s="77"/>
      <c r="I23" s="77"/>
      <c r="J23" s="77"/>
      <c r="K23" s="77"/>
      <c r="L23" s="77"/>
      <c r="M23" s="78"/>
      <c r="N23" s="78"/>
      <c r="O23" s="77"/>
      <c r="P23" s="77"/>
      <c r="Q23" s="77"/>
      <c r="R23" s="77"/>
      <c r="S23" s="77"/>
      <c r="U23" s="79"/>
      <c r="V23" s="75"/>
      <c r="W23" s="75"/>
      <c r="X23" s="75"/>
      <c r="Y23" s="75"/>
      <c r="Z23" s="75"/>
      <c r="AA23" s="75"/>
      <c r="AB23" s="75"/>
      <c r="AC23" s="75"/>
    </row>
    <row r="24" spans="1:29">
      <c r="A24" s="74"/>
      <c r="B24" s="75"/>
      <c r="C24" s="75"/>
      <c r="D24" s="75"/>
      <c r="E24" s="75"/>
      <c r="F24" s="89"/>
      <c r="G24" s="90"/>
      <c r="H24" s="90"/>
      <c r="I24" s="90"/>
      <c r="J24" s="90"/>
      <c r="K24" s="90"/>
      <c r="L24" s="90"/>
      <c r="M24" s="91"/>
      <c r="N24" s="91"/>
      <c r="O24" s="90"/>
      <c r="P24" s="90"/>
      <c r="Q24" s="90"/>
      <c r="R24" s="90"/>
      <c r="S24" s="90"/>
      <c r="T24" s="90"/>
      <c r="U24" s="92"/>
      <c r="V24" s="75"/>
      <c r="W24" s="75"/>
      <c r="X24" s="75"/>
      <c r="Y24" s="75"/>
      <c r="Z24" s="75"/>
      <c r="AA24" s="75"/>
      <c r="AB24" s="75"/>
      <c r="AC24" s="75"/>
    </row>
    <row r="25" spans="1:29" ht="14.45">
      <c r="A25" s="74"/>
      <c r="B25" s="75"/>
      <c r="C25" s="75"/>
      <c r="D25" s="75"/>
      <c r="E25" s="75"/>
      <c r="F25" s="93" t="s">
        <v>36</v>
      </c>
      <c r="G25" s="77"/>
      <c r="H25" s="77"/>
      <c r="I25" s="77"/>
      <c r="J25" s="77"/>
      <c r="K25" s="77"/>
      <c r="L25" s="77"/>
      <c r="M25" s="78"/>
      <c r="N25" s="78"/>
      <c r="O25" s="77"/>
      <c r="P25" s="77"/>
      <c r="Q25" s="77"/>
      <c r="R25" s="77"/>
      <c r="S25" s="77"/>
      <c r="T25" s="77"/>
      <c r="U25" s="77"/>
      <c r="V25" s="75"/>
      <c r="W25" s="75"/>
      <c r="X25" s="75"/>
      <c r="Y25" s="75"/>
      <c r="Z25" s="75"/>
      <c r="AA25" s="75"/>
      <c r="AB25" s="75"/>
      <c r="AC25" s="75"/>
    </row>
    <row r="26" spans="1:29">
      <c r="A26" s="74"/>
      <c r="B26" s="75"/>
      <c r="C26" s="75"/>
      <c r="D26" s="75"/>
      <c r="E26" s="75"/>
      <c r="F26" s="77"/>
      <c r="G26" s="77"/>
      <c r="H26" s="77"/>
      <c r="I26" s="77"/>
      <c r="J26" s="77"/>
      <c r="K26" s="77"/>
      <c r="L26" s="77"/>
      <c r="M26" s="78"/>
      <c r="N26" s="78"/>
      <c r="O26" s="77"/>
      <c r="P26" s="77"/>
      <c r="Q26" s="77"/>
      <c r="R26" s="77"/>
      <c r="S26" s="77"/>
      <c r="T26" s="77"/>
      <c r="U26" s="77"/>
      <c r="V26" s="75"/>
      <c r="W26" s="75"/>
      <c r="X26" s="75"/>
      <c r="Y26" s="75"/>
      <c r="Z26" s="75"/>
      <c r="AA26" s="75"/>
      <c r="AB26" s="75"/>
      <c r="AC26" s="75"/>
    </row>
    <row r="27" spans="1:29">
      <c r="A27" s="74"/>
      <c r="B27" s="75"/>
      <c r="C27" s="75"/>
      <c r="D27" s="75"/>
      <c r="E27" s="75"/>
      <c r="F27" s="77"/>
      <c r="G27" s="77"/>
      <c r="H27" s="77"/>
      <c r="I27" s="77"/>
      <c r="J27" s="77"/>
      <c r="K27" s="77"/>
      <c r="L27" s="77"/>
      <c r="M27" s="78"/>
      <c r="N27" s="78"/>
      <c r="O27" s="77"/>
      <c r="P27" s="77"/>
      <c r="Q27" s="77"/>
      <c r="R27" s="77"/>
      <c r="S27" s="77"/>
      <c r="T27" s="77"/>
      <c r="U27" s="77"/>
      <c r="V27" s="75"/>
      <c r="W27" s="75"/>
      <c r="X27" s="75"/>
      <c r="Y27" s="75"/>
      <c r="Z27" s="75"/>
      <c r="AA27" s="75"/>
      <c r="AB27" s="75"/>
      <c r="AC27" s="75"/>
    </row>
    <row r="28" spans="1:29" ht="12.75" customHeight="1">
      <c r="A28" s="65" t="s">
        <v>37</v>
      </c>
      <c r="B28" s="65"/>
      <c r="C28" s="66"/>
      <c r="D28" s="67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6"/>
      <c r="W28" s="66"/>
      <c r="X28" s="66"/>
      <c r="Y28" s="66"/>
      <c r="Z28" s="66"/>
      <c r="AA28" s="66"/>
      <c r="AB28" s="66"/>
      <c r="AC28" s="66"/>
    </row>
    <row r="29" spans="1:29">
      <c r="A29" s="74"/>
      <c r="B29" s="75"/>
      <c r="C29" s="75"/>
      <c r="D29" s="75"/>
      <c r="E29" s="75"/>
      <c r="F29" s="77"/>
      <c r="G29" s="77"/>
      <c r="H29" s="77"/>
      <c r="I29" s="77"/>
      <c r="J29" s="77"/>
      <c r="K29" s="77"/>
      <c r="L29" s="77"/>
      <c r="M29" s="78"/>
      <c r="N29" s="78"/>
      <c r="O29" s="77"/>
      <c r="P29" s="77"/>
      <c r="Q29" s="77"/>
      <c r="R29" s="77"/>
      <c r="S29" s="78"/>
      <c r="T29" s="77"/>
      <c r="U29" s="77"/>
      <c r="V29" s="75"/>
      <c r="W29" s="75"/>
      <c r="X29" s="75"/>
      <c r="Y29" s="75"/>
      <c r="Z29" s="75"/>
      <c r="AA29" s="75"/>
      <c r="AB29" s="75"/>
      <c r="AC29" s="75"/>
    </row>
    <row r="30" spans="1:29" ht="12.75" customHeight="1">
      <c r="A30" s="74"/>
      <c r="B30" s="75"/>
      <c r="C30" s="75"/>
      <c r="D30" s="75"/>
      <c r="E30" s="75"/>
      <c r="F30" s="94" t="s">
        <v>37</v>
      </c>
      <c r="G30" s="95"/>
      <c r="H30" s="95"/>
      <c r="I30" s="95"/>
      <c r="J30" s="95"/>
      <c r="K30" s="95"/>
      <c r="L30" s="95"/>
      <c r="M30" s="94"/>
      <c r="N30" s="94"/>
      <c r="O30" s="95"/>
      <c r="P30" s="95"/>
      <c r="Q30" s="95"/>
      <c r="R30" s="95"/>
      <c r="S30" s="94"/>
      <c r="T30" s="95"/>
      <c r="U30" s="95"/>
      <c r="V30" s="75"/>
      <c r="W30" s="94" t="s">
        <v>38</v>
      </c>
      <c r="X30" s="95"/>
      <c r="Y30" s="95"/>
      <c r="Z30" s="95"/>
      <c r="AA30" s="95"/>
      <c r="AB30" s="95"/>
      <c r="AC30" s="75"/>
    </row>
    <row r="31" spans="1:29">
      <c r="A31" s="74"/>
      <c r="B31" s="75"/>
      <c r="C31" s="75"/>
      <c r="D31" s="75"/>
      <c r="E31" s="75"/>
      <c r="F31" s="77"/>
      <c r="G31" s="77"/>
      <c r="H31" s="77"/>
      <c r="I31" s="77"/>
      <c r="J31" s="77"/>
      <c r="K31" s="77"/>
      <c r="L31" s="77"/>
      <c r="M31" s="78"/>
      <c r="N31" s="78"/>
      <c r="O31" s="77"/>
      <c r="P31" s="77"/>
      <c r="Q31" s="77"/>
      <c r="R31" s="77"/>
      <c r="S31" s="78"/>
      <c r="T31" s="77"/>
      <c r="U31" s="77"/>
      <c r="V31" s="75"/>
      <c r="W31" s="75"/>
      <c r="X31" s="75"/>
      <c r="Y31" s="75"/>
      <c r="Z31" s="75"/>
      <c r="AA31" s="75"/>
      <c r="AB31" s="75"/>
      <c r="AC31" s="75"/>
    </row>
    <row r="32" spans="1:29">
      <c r="H32" s="97" t="s">
        <v>39</v>
      </c>
      <c r="I32" s="97"/>
      <c r="J32" s="97"/>
      <c r="K32" s="97"/>
      <c r="L32" s="97"/>
      <c r="M32" s="97" t="s">
        <v>40</v>
      </c>
      <c r="N32" s="97"/>
      <c r="O32" s="97"/>
      <c r="P32" s="97"/>
      <c r="Q32" s="97"/>
      <c r="R32" s="97"/>
      <c r="S32" s="97" t="s">
        <v>41</v>
      </c>
      <c r="T32" s="97"/>
      <c r="U32" s="97"/>
      <c r="Y32" s="97" t="s">
        <v>42</v>
      </c>
    </row>
    <row r="33" spans="1:27">
      <c r="F33" s="98"/>
      <c r="G33" s="99"/>
      <c r="H33" s="99"/>
      <c r="I33" s="99"/>
      <c r="J33" s="99"/>
      <c r="K33" s="99"/>
      <c r="L33" s="99"/>
      <c r="M33" s="100"/>
      <c r="N33" s="100"/>
      <c r="O33" s="99"/>
      <c r="P33" s="99"/>
      <c r="Q33" s="99"/>
      <c r="R33" s="99"/>
      <c r="S33" s="100"/>
      <c r="T33" s="99"/>
      <c r="U33" s="101"/>
      <c r="W33" s="106"/>
      <c r="X33" s="239"/>
      <c r="Y33" s="238"/>
      <c r="Z33" s="240"/>
      <c r="AA33" s="106"/>
    </row>
    <row r="34" spans="1:27" ht="13.9" thickBot="1">
      <c r="F34" s="102"/>
      <c r="G34" s="239"/>
      <c r="H34" s="238"/>
      <c r="I34" s="240"/>
      <c r="J34" s="106"/>
      <c r="K34" s="103"/>
      <c r="L34" s="104"/>
      <c r="M34" s="107"/>
      <c r="N34" s="104"/>
      <c r="O34" s="105"/>
      <c r="P34" s="106"/>
      <c r="R34" s="103"/>
      <c r="S34" s="104"/>
      <c r="T34" s="105"/>
      <c r="U34" s="79"/>
      <c r="W34" s="106"/>
      <c r="X34" s="247"/>
      <c r="Y34" s="106"/>
      <c r="Z34" s="242"/>
      <c r="AA34" s="106"/>
    </row>
    <row r="35" spans="1:27" ht="16.149999999999999" thickBot="1">
      <c r="F35" s="102"/>
      <c r="G35" s="241"/>
      <c r="H35" s="253" t="e">
        <f ca="1">InpCol!A1</f>
        <v>#VALUE!</v>
      </c>
      <c r="I35" s="242"/>
      <c r="J35" s="109"/>
      <c r="K35" s="110"/>
      <c r="L35" s="111"/>
      <c r="M35" s="112" t="e">
        <f ca="1">Time!A1</f>
        <v>#VALUE!</v>
      </c>
      <c r="N35" s="106"/>
      <c r="O35" s="108"/>
      <c r="P35" s="106"/>
      <c r="R35" s="113"/>
      <c r="S35" s="114" t="e">
        <f ca="1">Outputs!A1</f>
        <v>#VALUE!</v>
      </c>
      <c r="T35" s="115"/>
      <c r="U35" s="79"/>
      <c r="W35" s="106"/>
      <c r="X35" s="248"/>
      <c r="Y35" s="112" t="e">
        <f ca="1" xml:space="preserve"> 'Map &amp; Key'!$A$1</f>
        <v>#VALUE!</v>
      </c>
      <c r="Z35" s="244"/>
      <c r="AA35" s="106"/>
    </row>
    <row r="36" spans="1:27" ht="56.65" customHeight="1" thickBot="1">
      <c r="A36" s="116"/>
      <c r="B36" s="116"/>
      <c r="C36" s="116"/>
      <c r="D36" s="116"/>
      <c r="E36" s="116"/>
      <c r="F36" s="117"/>
      <c r="G36" s="243"/>
      <c r="H36" s="296" t="s">
        <v>43</v>
      </c>
      <c r="I36" s="244"/>
      <c r="J36" s="109"/>
      <c r="K36" s="113"/>
      <c r="L36" s="118"/>
      <c r="M36" s="298" t="s">
        <v>44</v>
      </c>
      <c r="N36" s="119"/>
      <c r="O36" s="115"/>
      <c r="P36" s="119"/>
      <c r="R36" s="110"/>
      <c r="S36" s="296" t="s">
        <v>45</v>
      </c>
      <c r="T36" s="108"/>
      <c r="U36" s="79"/>
      <c r="V36" s="116"/>
      <c r="W36" s="119"/>
      <c r="X36" s="247"/>
      <c r="Y36" s="298" t="s">
        <v>46</v>
      </c>
      <c r="Z36" s="242"/>
      <c r="AA36" s="119"/>
    </row>
    <row r="37" spans="1:27" ht="16.899999999999999" customHeight="1" thickBot="1">
      <c r="F37" s="102"/>
      <c r="G37" s="241"/>
      <c r="H37" s="253" t="e">
        <f ca="1">InpRows!A1</f>
        <v>#VALUE!</v>
      </c>
      <c r="I37" s="242"/>
      <c r="J37" s="109"/>
      <c r="K37" s="110"/>
      <c r="L37" s="111"/>
      <c r="M37" s="112" t="e">
        <f ca="1" xml:space="preserve"> Water!A1</f>
        <v>#VALUE!</v>
      </c>
      <c r="N37" s="106"/>
      <c r="O37" s="108"/>
      <c r="P37" s="106"/>
      <c r="R37" s="122"/>
      <c r="S37" s="123"/>
      <c r="T37" s="121"/>
      <c r="U37" s="79"/>
      <c r="W37" s="106"/>
      <c r="X37" s="245"/>
      <c r="Y37" s="249"/>
      <c r="Z37" s="246"/>
      <c r="AA37" s="106"/>
    </row>
    <row r="38" spans="1:27" ht="16.899999999999999" customHeight="1">
      <c r="F38" s="102"/>
      <c r="G38" s="241"/>
      <c r="H38" s="305" t="s">
        <v>47</v>
      </c>
      <c r="I38" s="242"/>
      <c r="J38" s="109"/>
      <c r="K38" s="110"/>
      <c r="L38" s="111"/>
      <c r="M38" s="307" t="s">
        <v>48</v>
      </c>
      <c r="N38" s="106"/>
      <c r="O38" s="108"/>
      <c r="P38" s="106"/>
      <c r="U38" s="79"/>
      <c r="W38" s="106"/>
      <c r="X38"/>
      <c r="Y38"/>
      <c r="Z38"/>
      <c r="AA38" s="106"/>
    </row>
    <row r="39" spans="1:27" ht="13.9">
      <c r="A39" s="116"/>
      <c r="B39" s="116"/>
      <c r="C39" s="116"/>
      <c r="D39" s="116"/>
      <c r="E39" s="116"/>
      <c r="F39" s="117"/>
      <c r="G39" s="245"/>
      <c r="H39" s="306"/>
      <c r="I39" s="246"/>
      <c r="J39" s="109"/>
      <c r="K39" s="113"/>
      <c r="L39" s="118"/>
      <c r="M39" s="308"/>
      <c r="N39" s="119"/>
      <c r="O39" s="115"/>
      <c r="P39" s="119"/>
      <c r="U39" s="79"/>
      <c r="V39" s="116"/>
      <c r="W39" s="119"/>
      <c r="X39"/>
      <c r="Y39"/>
      <c r="Z39"/>
      <c r="AA39" s="77"/>
    </row>
    <row r="40" spans="1:27" ht="14.45" thickBot="1">
      <c r="F40" s="102"/>
      <c r="G40" s="109"/>
      <c r="H40" s="125"/>
      <c r="I40" s="109"/>
      <c r="K40" s="113"/>
      <c r="L40" s="111"/>
      <c r="M40"/>
      <c r="N40" s="106"/>
      <c r="O40" s="108"/>
      <c r="U40" s="79"/>
      <c r="W40" s="119"/>
      <c r="X40"/>
      <c r="Y40"/>
      <c r="Z40"/>
      <c r="AA40" s="77"/>
    </row>
    <row r="41" spans="1:27" ht="18" customHeight="1" thickBot="1">
      <c r="F41" s="102"/>
      <c r="G41" s="109"/>
      <c r="H41" s="125"/>
      <c r="I41" s="109"/>
      <c r="J41" s="109"/>
      <c r="K41" s="110"/>
      <c r="M41" s="112">
        <f xml:space="preserve"> Wastewater!A2</f>
        <v>0</v>
      </c>
      <c r="O41" s="108"/>
      <c r="P41" s="106"/>
      <c r="U41" s="79"/>
      <c r="W41" s="119"/>
      <c r="X41"/>
      <c r="Y41"/>
      <c r="Z41"/>
      <c r="AA41" s="77"/>
    </row>
    <row r="42" spans="1:27" ht="26.45">
      <c r="A42" s="116"/>
      <c r="B42" s="116"/>
      <c r="C42" s="116"/>
      <c r="D42" s="116"/>
      <c r="E42" s="116"/>
      <c r="F42" s="117"/>
      <c r="G42" s="109"/>
      <c r="H42" s="125"/>
      <c r="I42" s="109"/>
      <c r="J42" s="125"/>
      <c r="K42" s="113"/>
      <c r="L42" s="111"/>
      <c r="M42" s="297" t="s">
        <v>49</v>
      </c>
      <c r="N42" s="106"/>
      <c r="O42" s="115"/>
      <c r="P42" s="119"/>
      <c r="U42" s="79"/>
      <c r="V42" s="116"/>
      <c r="W42" s="119"/>
      <c r="X42"/>
      <c r="Y42"/>
      <c r="Z42"/>
      <c r="AA42" s="77"/>
    </row>
    <row r="43" spans="1:27" ht="15.75" customHeight="1">
      <c r="F43" s="102"/>
      <c r="G43" s="109"/>
      <c r="H43" s="125"/>
      <c r="I43" s="109"/>
      <c r="J43" s="125"/>
      <c r="K43" s="110"/>
      <c r="L43" s="111"/>
      <c r="M43" s="298"/>
      <c r="N43" s="106"/>
      <c r="O43" s="108"/>
      <c r="P43" s="106"/>
      <c r="U43" s="79"/>
      <c r="W43" s="106"/>
      <c r="X43" s="232"/>
      <c r="Y43" s="232"/>
      <c r="Z43" s="232"/>
      <c r="AA43" s="109"/>
    </row>
    <row r="44" spans="1:27" ht="18" customHeight="1">
      <c r="A44" s="116"/>
      <c r="B44" s="116"/>
      <c r="C44" s="116"/>
      <c r="D44" s="116"/>
      <c r="E44" s="116"/>
      <c r="F44" s="117"/>
      <c r="G44" s="109"/>
      <c r="H44" s="125"/>
      <c r="I44" s="109"/>
      <c r="J44" s="119"/>
      <c r="K44" s="113"/>
      <c r="L44" s="111"/>
      <c r="N44" s="106"/>
      <c r="O44" s="115"/>
      <c r="P44" s="119"/>
      <c r="U44" s="79"/>
      <c r="V44" s="116"/>
      <c r="W44" s="106"/>
      <c r="X44" s="106"/>
      <c r="Y44" s="106"/>
      <c r="Z44" s="106"/>
      <c r="AA44" s="106"/>
    </row>
    <row r="45" spans="1:27">
      <c r="F45" s="102"/>
      <c r="G45" s="109"/>
      <c r="H45" s="125"/>
      <c r="I45" s="109"/>
      <c r="J45" s="106"/>
      <c r="K45" s="110"/>
      <c r="L45" s="111"/>
      <c r="N45" s="106"/>
      <c r="O45" s="108"/>
      <c r="P45" s="106"/>
      <c r="U45" s="79"/>
      <c r="W45" s="106"/>
      <c r="X45" s="106"/>
      <c r="Y45" s="106"/>
      <c r="Z45" s="106"/>
      <c r="AA45" s="106"/>
    </row>
    <row r="46" spans="1:27">
      <c r="F46" s="102"/>
      <c r="G46" s="106"/>
      <c r="H46" s="296"/>
      <c r="I46" s="106"/>
      <c r="J46" s="106"/>
      <c r="K46" s="122"/>
      <c r="L46" s="129"/>
      <c r="M46" s="120"/>
      <c r="N46" s="123"/>
      <c r="O46" s="121"/>
      <c r="P46" s="106"/>
      <c r="U46" s="79"/>
      <c r="W46" s="106"/>
      <c r="X46" s="106"/>
      <c r="Y46" s="106"/>
      <c r="Z46" s="106"/>
      <c r="AA46" s="106"/>
    </row>
    <row r="47" spans="1:27" ht="15.75" customHeight="1">
      <c r="F47" s="126"/>
      <c r="G47" s="130"/>
      <c r="H47" s="130"/>
      <c r="I47" s="130"/>
      <c r="J47" s="130"/>
      <c r="K47" s="130"/>
      <c r="L47" s="131"/>
      <c r="M47" s="127"/>
      <c r="N47" s="127"/>
      <c r="O47" s="130"/>
      <c r="P47" s="130"/>
      <c r="Q47" s="130"/>
      <c r="R47" s="131"/>
      <c r="S47" s="127"/>
      <c r="T47" s="130"/>
      <c r="U47" s="128"/>
      <c r="W47" s="106"/>
      <c r="AA47" s="106"/>
    </row>
    <row r="48" spans="1:27"/>
    <row r="49" spans="1:29"/>
    <row r="50" spans="1:29" ht="12.75" customHeight="1">
      <c r="A50" s="65" t="s">
        <v>50</v>
      </c>
      <c r="B50" s="65"/>
      <c r="C50" s="66"/>
      <c r="D50" s="67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6"/>
      <c r="W50" s="66"/>
      <c r="X50" s="66"/>
      <c r="Y50" s="66"/>
      <c r="Z50" s="66"/>
      <c r="AA50" s="66"/>
      <c r="AB50" s="66"/>
      <c r="AC50" s="66"/>
    </row>
    <row r="51" spans="1:29">
      <c r="B51" s="96"/>
      <c r="C51" s="132"/>
      <c r="D51" s="133"/>
      <c r="E51" s="134"/>
      <c r="G51" s="75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</row>
    <row r="52" spans="1:29">
      <c r="B52" s="96"/>
      <c r="C52" s="132"/>
      <c r="D52" s="133"/>
      <c r="E52" s="77"/>
      <c r="F52" s="77"/>
      <c r="G52" s="77"/>
      <c r="H52" s="135" t="s">
        <v>51</v>
      </c>
      <c r="J52" s="64" t="s">
        <v>52</v>
      </c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</row>
    <row r="53" spans="1:29">
      <c r="B53" s="96"/>
      <c r="C53" s="132"/>
      <c r="D53" s="133"/>
      <c r="E53" s="77"/>
      <c r="F53" s="77"/>
      <c r="G53" s="77"/>
      <c r="H53" s="136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</row>
    <row r="54" spans="1:29">
      <c r="B54" s="96"/>
      <c r="C54" s="132"/>
      <c r="D54" s="133"/>
      <c r="E54" s="77"/>
      <c r="F54" s="77"/>
      <c r="G54" s="77"/>
      <c r="H54" s="137" t="s">
        <v>53</v>
      </c>
      <c r="J54" s="64" t="s">
        <v>54</v>
      </c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</row>
    <row r="55" spans="1:29">
      <c r="B55" s="96"/>
      <c r="C55" s="132"/>
      <c r="D55" s="133"/>
      <c r="E55" s="77"/>
      <c r="F55" s="77"/>
      <c r="G55" s="77"/>
      <c r="H55" s="136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</row>
    <row r="56" spans="1:29">
      <c r="B56" s="96"/>
      <c r="C56" s="132"/>
      <c r="D56" s="133"/>
      <c r="E56" s="77"/>
      <c r="F56" s="77"/>
      <c r="G56" s="77"/>
      <c r="H56" s="138" t="s">
        <v>55</v>
      </c>
      <c r="J56" s="64" t="s">
        <v>56</v>
      </c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</row>
    <row r="57" spans="1:29">
      <c r="B57" s="96"/>
      <c r="C57" s="132"/>
      <c r="D57" s="133"/>
      <c r="E57" s="77"/>
      <c r="F57" s="77"/>
      <c r="G57" s="77"/>
      <c r="H57" s="136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</row>
    <row r="58" spans="1:29">
      <c r="B58" s="96"/>
      <c r="C58" s="132"/>
      <c r="D58" s="133"/>
      <c r="H58" s="139" t="s">
        <v>57</v>
      </c>
      <c r="J58" s="64" t="s">
        <v>58</v>
      </c>
    </row>
    <row r="59" spans="1:29">
      <c r="B59" s="96"/>
      <c r="C59" s="132"/>
      <c r="D59" s="133"/>
      <c r="H59" s="64"/>
    </row>
    <row r="60" spans="1:29">
      <c r="B60" s="96"/>
      <c r="C60" s="132"/>
      <c r="D60" s="133"/>
      <c r="H60" s="64"/>
    </row>
    <row r="61" spans="1:29" ht="12.75" customHeight="1">
      <c r="A61" s="65" t="s">
        <v>59</v>
      </c>
      <c r="B61" s="65"/>
      <c r="C61" s="66"/>
      <c r="D61" s="67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6"/>
      <c r="W61" s="66"/>
      <c r="X61" s="66"/>
      <c r="Y61" s="66"/>
      <c r="Z61" s="66"/>
      <c r="AA61" s="66"/>
      <c r="AB61" s="66"/>
      <c r="AC61" s="66"/>
    </row>
    <row r="62" spans="1:29">
      <c r="A62" s="140"/>
      <c r="B62" s="140"/>
      <c r="C62" s="141"/>
      <c r="D62" s="111"/>
      <c r="E62" s="106"/>
      <c r="F62" s="106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>
      <c r="A63" s="140"/>
      <c r="B63" s="140" t="s">
        <v>60</v>
      </c>
      <c r="C63" s="141"/>
      <c r="D63" s="111"/>
      <c r="E63" s="106"/>
      <c r="F63" s="106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>
      <c r="A64" s="140"/>
      <c r="B64" s="140"/>
      <c r="C64" s="141"/>
      <c r="D64" s="111"/>
      <c r="E64" s="77"/>
      <c r="F64" s="77"/>
      <c r="G64" s="77"/>
      <c r="H64" s="142" t="s">
        <v>61</v>
      </c>
      <c r="J64" s="106" t="s">
        <v>62</v>
      </c>
      <c r="K64" s="106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>
      <c r="A65" s="140"/>
      <c r="B65" s="140"/>
      <c r="C65" s="141"/>
      <c r="D65" s="111"/>
      <c r="E65" s="77"/>
      <c r="F65" s="77"/>
      <c r="G65" s="77"/>
      <c r="H65" s="106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>
      <c r="A66" s="140"/>
      <c r="B66" s="140"/>
      <c r="C66" s="141"/>
      <c r="D66" s="111"/>
      <c r="E66" s="77"/>
      <c r="F66" s="77"/>
      <c r="G66" s="77"/>
      <c r="H66" s="143" t="s">
        <v>63</v>
      </c>
      <c r="J66" s="106" t="s">
        <v>64</v>
      </c>
      <c r="K66" s="106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>
      <c r="A67" s="140"/>
      <c r="B67" s="140"/>
      <c r="C67" s="141"/>
      <c r="D67" s="111"/>
      <c r="E67" s="77"/>
      <c r="F67" s="77"/>
      <c r="G67" s="77"/>
      <c r="H67" s="106"/>
      <c r="J67" s="106"/>
      <c r="K67" s="106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>
      <c r="A68" s="140"/>
      <c r="B68" s="140"/>
      <c r="C68" s="141"/>
      <c r="D68" s="111"/>
      <c r="E68" s="77"/>
      <c r="F68" s="77"/>
      <c r="G68" s="77"/>
      <c r="H68" s="106" t="s">
        <v>65</v>
      </c>
      <c r="J68" s="77" t="s">
        <v>66</v>
      </c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>
      <c r="A69" s="140"/>
      <c r="B69" s="140"/>
      <c r="C69" s="141"/>
      <c r="D69" s="111"/>
      <c r="E69" s="77"/>
      <c r="F69" s="77"/>
      <c r="G69" s="77"/>
      <c r="H69" s="106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>
      <c r="A70" s="140"/>
      <c r="B70" s="140" t="s">
        <v>67</v>
      </c>
      <c r="C70" s="141"/>
      <c r="D70" s="111"/>
      <c r="E70" s="77"/>
      <c r="F70" s="77"/>
      <c r="G70" s="77"/>
      <c r="H70" s="106"/>
      <c r="J70" s="106"/>
      <c r="K70" s="106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>
      <c r="A71" s="140"/>
      <c r="B71" s="140"/>
      <c r="C71" s="141"/>
      <c r="D71" s="111"/>
      <c r="E71" s="77"/>
      <c r="F71" s="77"/>
      <c r="G71" s="77"/>
      <c r="H71" s="144" t="s">
        <v>68</v>
      </c>
      <c r="J71" s="106" t="s">
        <v>30</v>
      </c>
      <c r="K71" s="106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>
      <c r="A72" s="140"/>
      <c r="B72" s="140"/>
      <c r="C72" s="141"/>
      <c r="D72" s="111"/>
      <c r="E72" s="77"/>
      <c r="F72" s="77"/>
      <c r="G72" s="77"/>
      <c r="H72" s="106"/>
      <c r="J72" s="106"/>
      <c r="K72" s="106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>
      <c r="A73" s="140"/>
      <c r="B73" s="140"/>
      <c r="C73" s="141"/>
      <c r="D73" s="111"/>
      <c r="E73" s="77"/>
      <c r="F73" s="77"/>
      <c r="G73" s="77"/>
      <c r="H73" s="64"/>
      <c r="J73" s="106"/>
      <c r="K73" s="106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>
      <c r="A74" s="140"/>
      <c r="B74" s="140" t="s">
        <v>69</v>
      </c>
      <c r="C74" s="141"/>
      <c r="D74" s="111"/>
      <c r="E74" s="77"/>
      <c r="F74" s="77"/>
      <c r="G74" s="77"/>
      <c r="H74" s="106"/>
      <c r="J74" s="106"/>
      <c r="K74" s="106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>
      <c r="A75" s="140"/>
      <c r="B75" s="140"/>
      <c r="C75" s="141"/>
      <c r="D75" s="111"/>
      <c r="E75" s="77"/>
      <c r="F75" s="77"/>
      <c r="G75" s="77"/>
      <c r="H75" s="145" t="s">
        <v>70</v>
      </c>
      <c r="J75" s="106" t="s">
        <v>71</v>
      </c>
      <c r="K75" s="106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>
      <c r="A76" s="140"/>
      <c r="B76" s="140"/>
      <c r="C76" s="141"/>
      <c r="D76" s="111"/>
      <c r="E76" s="77"/>
      <c r="F76" s="77"/>
      <c r="G76" s="77"/>
      <c r="H76" s="77"/>
      <c r="J76" s="106"/>
      <c r="K76" s="106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>
      <c r="A77" s="140"/>
      <c r="B77" s="140"/>
      <c r="C77" s="141"/>
      <c r="D77" s="111"/>
      <c r="E77" s="77"/>
      <c r="F77" s="77"/>
      <c r="G77" s="77"/>
      <c r="H77" s="146" t="s">
        <v>72</v>
      </c>
      <c r="J77" s="106" t="s">
        <v>73</v>
      </c>
      <c r="K77" s="106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>
      <c r="B78" s="74"/>
      <c r="C78" s="147"/>
      <c r="D78" s="133"/>
      <c r="H78" s="77"/>
    </row>
    <row r="79" spans="1:29">
      <c r="B79" s="74"/>
      <c r="C79" s="147"/>
      <c r="D79" s="133"/>
      <c r="H79" s="77"/>
    </row>
    <row r="80" spans="1:29">
      <c r="A80" s="140"/>
      <c r="B80" s="140" t="s">
        <v>74</v>
      </c>
      <c r="C80" s="141"/>
      <c r="D80" s="111"/>
      <c r="E80" s="77"/>
      <c r="F80" s="77"/>
      <c r="G80" s="77"/>
      <c r="H80" s="106"/>
      <c r="J80" s="106"/>
      <c r="K80" s="106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>
      <c r="A81" s="140"/>
      <c r="B81" s="140"/>
      <c r="C81" s="141"/>
      <c r="D81" s="111"/>
      <c r="E81" s="77"/>
      <c r="F81" s="77"/>
      <c r="G81" s="77"/>
      <c r="H81" s="148" t="s">
        <v>75</v>
      </c>
      <c r="J81" s="106" t="s">
        <v>76</v>
      </c>
      <c r="K81" s="106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>
      <c r="A82" s="140"/>
      <c r="B82" s="140"/>
      <c r="C82" s="141"/>
      <c r="D82" s="111"/>
      <c r="E82" s="77"/>
      <c r="F82" s="77"/>
      <c r="G82" s="77"/>
      <c r="H82" s="77"/>
      <c r="J82" s="106"/>
      <c r="K82" s="106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>
      <c r="A83" s="140"/>
      <c r="B83" s="140"/>
      <c r="C83" s="141"/>
      <c r="D83" s="111"/>
      <c r="E83" s="77"/>
      <c r="F83" s="77"/>
      <c r="G83" s="77"/>
      <c r="H83" s="149" t="s">
        <v>77</v>
      </c>
      <c r="J83" s="106" t="s">
        <v>78</v>
      </c>
      <c r="K83" s="106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>
      <c r="A84" s="140"/>
      <c r="B84" s="140"/>
      <c r="C84" s="141"/>
      <c r="D84" s="111"/>
      <c r="E84" s="77"/>
      <c r="F84" s="77"/>
      <c r="G84" s="77"/>
      <c r="H84" s="106"/>
      <c r="J84" s="106"/>
      <c r="K84" s="106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>
      <c r="A85" s="140"/>
      <c r="B85" s="140"/>
      <c r="C85" s="141"/>
      <c r="D85" s="111"/>
      <c r="E85" s="77"/>
      <c r="F85" s="77"/>
      <c r="G85" s="77"/>
      <c r="H85" s="150" t="s">
        <v>79</v>
      </c>
      <c r="J85" s="106" t="s">
        <v>80</v>
      </c>
      <c r="K85" s="106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</row>
    <row r="86" spans="1:29">
      <c r="A86" s="140"/>
      <c r="B86" s="140"/>
      <c r="C86" s="141"/>
      <c r="D86" s="111"/>
      <c r="E86" s="106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</row>
    <row r="87" spans="1:29">
      <c r="B87" s="96"/>
      <c r="C87" s="132"/>
      <c r="E87" s="134"/>
      <c r="G87" s="134"/>
      <c r="H87" s="64"/>
    </row>
    <row r="88" spans="1:29" ht="12.75" customHeight="1">
      <c r="A88" s="65" t="s">
        <v>81</v>
      </c>
      <c r="B88" s="65"/>
      <c r="C88" s="66"/>
      <c r="D88" s="67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6"/>
      <c r="W88" s="66"/>
      <c r="X88" s="66"/>
      <c r="Y88" s="66"/>
      <c r="Z88" s="66"/>
      <c r="AA88" s="66"/>
      <c r="AB88" s="66"/>
      <c r="AC88" s="66"/>
    </row>
    <row r="89" spans="1:29">
      <c r="B89" s="74"/>
      <c r="C89" s="147"/>
      <c r="D89" s="133"/>
      <c r="H89" s="64"/>
    </row>
    <row r="90" spans="1:29">
      <c r="B90" s="74"/>
      <c r="C90" s="147"/>
      <c r="D90" s="133"/>
      <c r="H90" s="64" t="s">
        <v>82</v>
      </c>
      <c r="I90" s="75" t="s">
        <v>83</v>
      </c>
    </row>
    <row r="91" spans="1:29">
      <c r="B91" s="74"/>
      <c r="C91" s="147"/>
      <c r="D91" s="133"/>
      <c r="H91" s="64" t="s">
        <v>84</v>
      </c>
      <c r="I91" s="64" t="s">
        <v>85</v>
      </c>
    </row>
    <row r="92" spans="1:29" customFormat="1" ht="13.9">
      <c r="B92" s="64"/>
      <c r="C92" s="64"/>
      <c r="D92" s="64"/>
      <c r="E92" s="64"/>
      <c r="F92" s="64"/>
      <c r="G92" s="64"/>
      <c r="H92" t="s">
        <v>86</v>
      </c>
      <c r="I92" s="24" t="s">
        <v>87</v>
      </c>
    </row>
    <row r="93" spans="1:29" customFormat="1" ht="13.9">
      <c r="B93" s="64"/>
      <c r="C93" s="64"/>
      <c r="D93" s="64"/>
      <c r="E93" s="64"/>
      <c r="F93" s="64"/>
      <c r="G93" s="64"/>
      <c r="H93" t="s">
        <v>88</v>
      </c>
      <c r="I93" s="24" t="s">
        <v>89</v>
      </c>
    </row>
    <row r="94" spans="1:29" customFormat="1" ht="13.9">
      <c r="B94" s="64"/>
      <c r="C94" s="64"/>
      <c r="D94" s="64"/>
      <c r="E94" s="64"/>
      <c r="F94" s="64"/>
      <c r="G94" s="64"/>
      <c r="H94" s="64" t="s">
        <v>90</v>
      </c>
      <c r="I94" s="24" t="s">
        <v>91</v>
      </c>
    </row>
    <row r="95" spans="1:29">
      <c r="B95" s="74"/>
      <c r="C95" s="147"/>
      <c r="D95" s="133"/>
      <c r="H95" s="64" t="s">
        <v>92</v>
      </c>
      <c r="I95" s="64" t="s">
        <v>93</v>
      </c>
    </row>
    <row r="96" spans="1:29">
      <c r="B96" s="74"/>
      <c r="C96" s="147"/>
      <c r="D96" s="133"/>
      <c r="H96" s="64" t="s">
        <v>94</v>
      </c>
      <c r="I96" s="75" t="s">
        <v>95</v>
      </c>
    </row>
    <row r="97" spans="1:9">
      <c r="B97" s="74"/>
      <c r="C97" s="147"/>
      <c r="D97" s="133"/>
      <c r="H97" s="64" t="s">
        <v>96</v>
      </c>
      <c r="I97" s="75" t="s">
        <v>97</v>
      </c>
    </row>
    <row r="98" spans="1:9">
      <c r="B98" s="74"/>
      <c r="C98" s="147"/>
      <c r="D98" s="133"/>
      <c r="H98" s="64" t="s">
        <v>98</v>
      </c>
      <c r="I98" s="75" t="s">
        <v>99</v>
      </c>
    </row>
    <row r="99" spans="1:9">
      <c r="B99" s="74"/>
      <c r="C99" s="147"/>
      <c r="D99" s="133"/>
      <c r="H99" s="64"/>
    </row>
    <row r="100" spans="1:9">
      <c r="B100" s="96"/>
      <c r="C100" s="132"/>
      <c r="D100" s="133"/>
      <c r="H100" s="64"/>
    </row>
    <row r="101" spans="1:9" s="151" customFormat="1">
      <c r="A101" s="151" t="s">
        <v>100</v>
      </c>
      <c r="C101" s="152"/>
      <c r="D101" s="153"/>
      <c r="E101" s="152"/>
      <c r="F101" s="154"/>
    </row>
    <row r="102" spans="1:9"/>
  </sheetData>
  <mergeCells count="2">
    <mergeCell ref="H38:H39"/>
    <mergeCell ref="M38:M39"/>
  </mergeCells>
  <conditionalFormatting sqref="Y32">
    <cfRule type="cellIs" dxfId="19" priority="1" stopIfTrue="1" operator="equal">
      <formula>"FEED"</formula>
    </cfRule>
    <cfRule type="cellIs" dxfId="18" priority="2" stopIfTrue="1" operator="equal">
      <formula>"EPC"</formula>
    </cfRule>
    <cfRule type="cellIs" dxfId="17" priority="3" stopIfTrue="1" operator="equal">
      <formula>"Operations"</formula>
    </cfRule>
  </conditionalFormatting>
  <pageMargins left="0.7" right="0.7" top="0.75" bottom="0.75" header="0.3" footer="0.3"/>
  <pageSetup paperSize="9" scale="67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99"/>
    <pageSetUpPr fitToPage="1"/>
  </sheetPr>
  <dimension ref="A1:XFC51"/>
  <sheetViews>
    <sheetView showGridLines="0" tabSelected="1" zoomScaleNormal="100" workbookViewId="0">
      <selection activeCell="F34" sqref="F34"/>
    </sheetView>
  </sheetViews>
  <sheetFormatPr defaultColWidth="0" defaultRowHeight="13.9" zeroHeight="1"/>
  <cols>
    <col min="1" max="4" width="1.125" customWidth="1"/>
    <col min="5" max="5" width="50.5" customWidth="1"/>
    <col min="6" max="6" width="13" bestFit="1" customWidth="1"/>
    <col min="7" max="7" width="12.625" customWidth="1"/>
    <col min="8" max="16" width="0" hidden="1" customWidth="1"/>
    <col min="17" max="16382" width="8.625" hidden="1"/>
    <col min="16383" max="16383" width="8.625" hidden="1" customWidth="1"/>
    <col min="16384" max="16384" width="25.125" hidden="1"/>
  </cols>
  <sheetData>
    <row r="1" spans="1:7" s="230" customFormat="1" ht="28.15">
      <c r="A1" s="230" t="e">
        <f ca="1" xml:space="preserve"> RIGHT(CELL("filename", A1), LEN(CELL("filename", A1)) - SEARCH("]", CELL("filename", A1)))</f>
        <v>#VALUE!</v>
      </c>
    </row>
    <row r="2" spans="1:7"/>
    <row r="3" spans="1:7"/>
    <row r="4" spans="1:7"/>
    <row r="5" spans="1:7">
      <c r="F5" s="14" t="s">
        <v>101</v>
      </c>
      <c r="G5" s="15" t="s">
        <v>102</v>
      </c>
    </row>
    <row r="6" spans="1:7" s="10" customFormat="1" ht="13.15">
      <c r="A6" s="17"/>
      <c r="B6" s="18"/>
      <c r="C6" s="18"/>
      <c r="D6" s="2"/>
      <c r="E6" s="19" t="s">
        <v>103</v>
      </c>
    </row>
    <row r="7" spans="1:7" s="10" customFormat="1" ht="13.15">
      <c r="A7" s="61"/>
      <c r="B7" s="1"/>
      <c r="C7" s="1"/>
      <c r="D7" s="62"/>
      <c r="E7" s="7"/>
      <c r="F7" s="34"/>
      <c r="G7" s="34"/>
    </row>
    <row r="8" spans="1:7" s="10" customFormat="1" ht="13.15">
      <c r="A8" s="61" t="s">
        <v>104</v>
      </c>
      <c r="B8" s="34"/>
      <c r="C8" s="1"/>
      <c r="D8" s="62"/>
      <c r="E8" s="7"/>
      <c r="F8" s="34"/>
      <c r="G8" s="34"/>
    </row>
    <row r="9" spans="1:7" s="10" customFormat="1" ht="13.15">
      <c r="A9" s="61"/>
      <c r="B9" s="34"/>
      <c r="C9" s="1"/>
      <c r="D9" s="62"/>
      <c r="E9" s="7"/>
      <c r="F9" s="34"/>
      <c r="G9" s="34"/>
    </row>
    <row r="10" spans="1:7" s="34" customFormat="1" ht="13.15">
      <c r="B10" s="1"/>
      <c r="C10" s="1"/>
      <c r="D10" s="62"/>
      <c r="E10" s="7" t="s">
        <v>105</v>
      </c>
      <c r="F10" s="255" t="s">
        <v>106</v>
      </c>
    </row>
    <row r="11" spans="1:7" s="4" customFormat="1" ht="13.15">
      <c r="B11" s="1"/>
      <c r="C11" s="1"/>
      <c r="D11" s="20"/>
      <c r="E11" s="4" t="s">
        <v>107</v>
      </c>
      <c r="F11" s="255" t="s">
        <v>96</v>
      </c>
    </row>
    <row r="12" spans="1:7" s="4" customFormat="1" ht="13.15">
      <c r="A12" s="16"/>
      <c r="B12" s="1"/>
      <c r="C12" s="1"/>
      <c r="D12" s="20"/>
      <c r="E12" s="6"/>
    </row>
    <row r="13" spans="1:7" s="23" customFormat="1">
      <c r="A13" s="61" t="s">
        <v>108</v>
      </c>
      <c r="B13" s="21"/>
      <c r="C13" s="21"/>
      <c r="D13" s="21"/>
      <c r="E13" s="7"/>
      <c r="F13" s="21"/>
      <c r="G13" s="22"/>
    </row>
    <row r="14" spans="1:7"/>
    <row r="15" spans="1:7">
      <c r="E15" s="4" t="s">
        <v>109</v>
      </c>
      <c r="F15" s="256">
        <v>42461</v>
      </c>
      <c r="G15" s="8" t="s">
        <v>110</v>
      </c>
    </row>
    <row r="16" spans="1:7">
      <c r="E16" s="24"/>
      <c r="F16" s="24"/>
      <c r="G16" s="24"/>
    </row>
    <row r="17" spans="1:7">
      <c r="E17" s="24" t="s">
        <v>111</v>
      </c>
      <c r="F17" s="256">
        <v>43921</v>
      </c>
      <c r="G17" s="8" t="s">
        <v>110</v>
      </c>
    </row>
    <row r="18" spans="1:7" s="13" customFormat="1">
      <c r="E18" s="26"/>
      <c r="F18" s="9"/>
      <c r="G18" s="9"/>
    </row>
    <row r="19" spans="1:7">
      <c r="E19" s="24" t="s">
        <v>112</v>
      </c>
      <c r="F19" s="256">
        <v>43921</v>
      </c>
      <c r="G19" s="8" t="s">
        <v>110</v>
      </c>
    </row>
    <row r="20" spans="1:7">
      <c r="E20" s="24" t="s">
        <v>113</v>
      </c>
      <c r="F20" s="255">
        <v>5</v>
      </c>
      <c r="G20" s="25" t="s">
        <v>114</v>
      </c>
    </row>
    <row r="21" spans="1:7">
      <c r="E21" s="24" t="s">
        <v>115</v>
      </c>
      <c r="F21" s="256">
        <f>DATE(YEAR(F19)+F20,MONTH(F19),DAY(F19))</f>
        <v>45747</v>
      </c>
      <c r="G21" s="9" t="s">
        <v>110</v>
      </c>
    </row>
    <row r="22" spans="1:7"/>
    <row r="23" spans="1:7">
      <c r="E23" s="6" t="s">
        <v>116</v>
      </c>
      <c r="F23" s="257">
        <v>2017</v>
      </c>
      <c r="G23" s="4" t="s">
        <v>117</v>
      </c>
    </row>
    <row r="24" spans="1:7">
      <c r="E24" s="6" t="s">
        <v>118</v>
      </c>
      <c r="F24" s="255">
        <v>3</v>
      </c>
      <c r="G24" s="4" t="s">
        <v>119</v>
      </c>
    </row>
    <row r="25" spans="1:7"/>
    <row r="26" spans="1:7" s="13" customFormat="1">
      <c r="A26" s="252" t="s">
        <v>120</v>
      </c>
    </row>
    <row r="27" spans="1:7" s="13" customFormat="1"/>
    <row r="28" spans="1:7" s="13" customFormat="1">
      <c r="E28" s="26" t="s">
        <v>121</v>
      </c>
      <c r="F28" s="259">
        <v>3.1199999999999999E-2</v>
      </c>
      <c r="G28" s="26" t="s">
        <v>122</v>
      </c>
    </row>
    <row r="29" spans="1:7" s="13" customFormat="1"/>
    <row r="30" spans="1:7">
      <c r="A30" s="29" t="s">
        <v>123</v>
      </c>
      <c r="E30" s="31"/>
      <c r="G30" s="24"/>
    </row>
    <row r="31" spans="1:7">
      <c r="E31" s="31"/>
      <c r="G31" s="24"/>
    </row>
    <row r="32" spans="1:7">
      <c r="E32" s="31" t="s">
        <v>124</v>
      </c>
      <c r="F32" s="255">
        <v>1000000</v>
      </c>
      <c r="G32" s="24" t="s">
        <v>82</v>
      </c>
    </row>
    <row r="33" spans="1:1"/>
    <row r="34" spans="1:1" s="229" customFormat="1" ht="13.15">
      <c r="A34" s="228" t="s">
        <v>125</v>
      </c>
    </row>
    <row r="35" spans="1:1"/>
    <row r="47" spans="1:1"/>
    <row r="48" spans="1:1"/>
    <row r="49"/>
    <row r="50"/>
    <row r="51"/>
  </sheetData>
  <dataValidations count="1">
    <dataValidation type="list" allowBlank="1" showInputMessage="1" showErrorMessage="1" sqref="F11" xr:uid="{00000000-0002-0000-0200-000000000000}">
      <formula1>"WoC, WaSC"</formula1>
    </dataValidation>
  </dataValidations>
  <pageMargins left="0.7" right="0.7" top="0.75" bottom="0.75" header="0.3" footer="0.3"/>
  <pageSetup paperSize="9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FF99"/>
    <pageSetUpPr fitToPage="1"/>
  </sheetPr>
  <dimension ref="A1:XFC206"/>
  <sheetViews>
    <sheetView showGridLines="0" defaultGridColor="0" colorId="22" zoomScaleNormal="100" workbookViewId="0">
      <pane xSplit="9" ySplit="6" topLeftCell="M13" activePane="bottomRight" state="frozen"/>
      <selection pane="bottomRight" activeCell="N25" sqref="N25"/>
      <selection pane="bottomLeft"/>
      <selection pane="topRight"/>
    </sheetView>
  </sheetViews>
  <sheetFormatPr defaultColWidth="0" defaultRowHeight="13.9" zeroHeight="1"/>
  <cols>
    <col min="1" max="4" width="1.125" customWidth="1"/>
    <col min="5" max="5" width="66.5" bestFit="1" customWidth="1"/>
    <col min="6" max="6" width="13.375" customWidth="1"/>
    <col min="7" max="7" width="10.375" customWidth="1"/>
    <col min="8" max="8" width="8.625" customWidth="1"/>
    <col min="9" max="9" width="2.625" customWidth="1"/>
    <col min="10" max="10" width="11.125" customWidth="1"/>
    <col min="11" max="16" width="11.125" bestFit="1" customWidth="1"/>
    <col min="17" max="18" width="12.625" style="13" bestFit="1" customWidth="1"/>
    <col min="19" max="19" width="12.625" style="13" customWidth="1"/>
    <col min="20" max="20" width="9.125" style="13" hidden="1"/>
    <col min="21" max="21" width="22.625" style="13" hidden="1"/>
    <col min="22" max="16380" width="8.875" style="13" hidden="1"/>
    <col min="16381" max="16381" width="9.375" style="13" hidden="1"/>
    <col min="16382" max="16382" width="14.375" style="13" hidden="1"/>
    <col min="16383" max="16383" width="11.625" style="13" hidden="1"/>
    <col min="16384" max="16384" width="6.5" style="13" hidden="1" customWidth="1"/>
  </cols>
  <sheetData>
    <row r="1" spans="1:25" ht="28.15">
      <c r="A1" s="230" t="e">
        <f ca="1" xml:space="preserve"> RIGHT(CELL("filename", A1), LEN(CELL("filename", A1)) - SEARCH("]", CELL("filename", A1)))</f>
        <v>#VALUE!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>
      <c r="E2" s="5" t="str">
        <f>Time!E$22</f>
        <v>Model Period BEG</v>
      </c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>
      <c r="E3" s="5" t="str">
        <f>Time!E$23</f>
        <v>Model Period END</v>
      </c>
      <c r="F3" s="5"/>
      <c r="G3" s="5"/>
      <c r="H3" s="5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>
      <c r="A4"/>
      <c r="B4"/>
      <c r="C4"/>
      <c r="D4"/>
      <c r="E4" s="5" t="str">
        <f>Time!E$53</f>
        <v>Timeline label</v>
      </c>
      <c r="F4" s="5"/>
      <c r="G4" s="5"/>
      <c r="H4" s="5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>
      <c r="E5" s="27" t="str">
        <f>Time!E$79</f>
        <v>Financial Year Ending (FYE)</v>
      </c>
      <c r="F5" s="27"/>
      <c r="G5" s="27"/>
      <c r="H5" s="27"/>
      <c r="I5" s="27"/>
      <c r="J5" s="28">
        <f>Time!J$79</f>
        <v>2017</v>
      </c>
      <c r="K5" s="28">
        <f>Time!K$79</f>
        <v>2018</v>
      </c>
      <c r="L5" s="28">
        <f>Time!L$79</f>
        <v>2019</v>
      </c>
      <c r="M5" s="28">
        <f>Time!M$79</f>
        <v>2020</v>
      </c>
      <c r="N5" s="28">
        <f>Time!N$79</f>
        <v>2021</v>
      </c>
      <c r="O5" s="28">
        <f>Time!O$79</f>
        <v>2022</v>
      </c>
      <c r="P5" s="28">
        <f>Time!P$79</f>
        <v>2023</v>
      </c>
      <c r="Q5" s="28">
        <f>Time!Q$79</f>
        <v>2024</v>
      </c>
      <c r="R5" s="28">
        <f>Time!R$79</f>
        <v>2025</v>
      </c>
      <c r="S5" s="28">
        <f>Time!S$79</f>
        <v>2026</v>
      </c>
    </row>
    <row r="6" spans="1:25" s="3" customFormat="1">
      <c r="A6"/>
      <c r="B6"/>
      <c r="C6"/>
      <c r="D6"/>
      <c r="E6" s="3" t="str">
        <f>Time!E$11</f>
        <v>Model column counter</v>
      </c>
      <c r="F6" s="11" t="s">
        <v>101</v>
      </c>
      <c r="G6" s="11" t="s">
        <v>102</v>
      </c>
      <c r="H6" s="11" t="s">
        <v>126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>
      <c r="A7"/>
      <c r="B7"/>
      <c r="C7"/>
      <c r="D7"/>
      <c r="F7" s="11"/>
      <c r="G7" s="11"/>
      <c r="H7" s="11"/>
    </row>
    <row r="8" spans="1:25" s="3" customFormat="1">
      <c r="A8" s="37" t="s">
        <v>127</v>
      </c>
      <c r="B8" s="35"/>
      <c r="C8" s="35"/>
      <c r="D8" s="35"/>
      <c r="E8" s="35"/>
      <c r="F8" s="35"/>
      <c r="G8" s="36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" customFormat="1">
      <c r="A9" s="29"/>
      <c r="B9"/>
      <c r="C9"/>
      <c r="D9"/>
      <c r="F9" s="11"/>
      <c r="G9" s="11"/>
      <c r="H9" s="11"/>
    </row>
    <row r="10" spans="1:25">
      <c r="E10" s="24" t="s">
        <v>128</v>
      </c>
      <c r="G10" s="26" t="s">
        <v>83</v>
      </c>
      <c r="H10" s="24">
        <f xml:space="preserve"> SUM( N10:R10 )</f>
        <v>55854</v>
      </c>
      <c r="N10" s="266">
        <v>10832</v>
      </c>
      <c r="O10" s="266">
        <v>9970</v>
      </c>
      <c r="P10" s="266">
        <v>11986</v>
      </c>
      <c r="Q10" s="266">
        <v>11545</v>
      </c>
      <c r="R10" s="266">
        <v>11521</v>
      </c>
    </row>
    <row r="11" spans="1:25" customFormat="1">
      <c r="N11" s="267"/>
      <c r="O11" s="267"/>
      <c r="P11" s="267"/>
      <c r="Q11" s="267"/>
      <c r="R11" s="267"/>
    </row>
    <row r="12" spans="1:25">
      <c r="E12" s="24" t="s">
        <v>129</v>
      </c>
      <c r="G12" s="26" t="s">
        <v>83</v>
      </c>
      <c r="H12" s="49">
        <f xml:space="preserve"> SUM( N12:R12 )</f>
        <v>73837.238799999992</v>
      </c>
      <c r="N12" s="266">
        <v>10661</v>
      </c>
      <c r="O12" s="266">
        <v>14066</v>
      </c>
      <c r="P12" s="266">
        <v>16046.999999999998</v>
      </c>
      <c r="Q12" s="266">
        <v>16367.939999999999</v>
      </c>
      <c r="R12" s="266">
        <v>16695.298799999997</v>
      </c>
    </row>
    <row r="13" spans="1:25">
      <c r="N13" s="267"/>
      <c r="O13" s="267"/>
      <c r="P13" s="267"/>
      <c r="Q13" s="251"/>
      <c r="R13" s="251"/>
    </row>
    <row r="14" spans="1:25">
      <c r="E14" s="24" t="s">
        <v>130</v>
      </c>
      <c r="G14" s="24" t="s">
        <v>131</v>
      </c>
      <c r="H14" s="48"/>
      <c r="N14" s="268">
        <v>454</v>
      </c>
      <c r="O14" s="268">
        <v>503.7</v>
      </c>
      <c r="P14" s="268">
        <v>505.7</v>
      </c>
      <c r="Q14" s="268">
        <v>484.2</v>
      </c>
      <c r="R14" s="268">
        <v>487.8</v>
      </c>
    </row>
    <row r="15" spans="1:25">
      <c r="B15" s="29"/>
      <c r="J15" s="30"/>
      <c r="K15" s="32"/>
      <c r="N15" s="267"/>
      <c r="O15" s="267"/>
      <c r="P15" s="267"/>
      <c r="Q15" s="251"/>
      <c r="R15" s="251"/>
    </row>
    <row r="16" spans="1:25" s="3" customFormat="1">
      <c r="A16" s="37" t="s">
        <v>132</v>
      </c>
      <c r="B16" s="35"/>
      <c r="C16" s="35"/>
      <c r="D16" s="35"/>
      <c r="E16" s="35"/>
      <c r="F16" s="35"/>
      <c r="G16" s="36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1:18" s="3" customFormat="1">
      <c r="A17" s="29"/>
      <c r="B17"/>
      <c r="C17"/>
      <c r="D17"/>
      <c r="F17" s="11"/>
      <c r="G17" s="11"/>
      <c r="H17" s="11"/>
      <c r="M17"/>
    </row>
    <row r="18" spans="1:18">
      <c r="E18" s="24" t="s">
        <v>133</v>
      </c>
      <c r="G18" s="26" t="s">
        <v>83</v>
      </c>
      <c r="H18" s="24">
        <f xml:space="preserve"> SUM(J18:S18)</f>
        <v>55286</v>
      </c>
      <c r="N18" s="266">
        <v>10735</v>
      </c>
      <c r="O18" s="266">
        <v>9927</v>
      </c>
      <c r="P18" s="266">
        <v>11835</v>
      </c>
      <c r="Q18" s="266">
        <v>11389</v>
      </c>
      <c r="R18" s="266">
        <v>11400</v>
      </c>
    </row>
    <row r="19" spans="1:18" customFormat="1">
      <c r="N19" s="267"/>
      <c r="O19" s="267"/>
      <c r="P19" s="267"/>
      <c r="Q19" s="267"/>
      <c r="R19" s="267"/>
    </row>
    <row r="20" spans="1:18">
      <c r="B20" s="29"/>
      <c r="E20" s="24" t="s">
        <v>134</v>
      </c>
      <c r="F20" s="33"/>
      <c r="G20" s="26" t="s">
        <v>83</v>
      </c>
      <c r="H20" s="49">
        <f xml:space="preserve"> SUM(J20:S20)</f>
        <v>51352.771999999997</v>
      </c>
      <c r="N20" s="266">
        <v>10940</v>
      </c>
      <c r="O20" s="266">
        <v>10023</v>
      </c>
      <c r="P20" s="266">
        <v>9930</v>
      </c>
      <c r="Q20" s="266">
        <v>10128.6</v>
      </c>
      <c r="R20" s="266">
        <v>10331.172</v>
      </c>
    </row>
    <row r="21" spans="1:18" customFormat="1">
      <c r="N21" s="267"/>
      <c r="O21" s="267"/>
      <c r="P21" s="267"/>
      <c r="Q21" s="251"/>
      <c r="R21" s="251"/>
    </row>
    <row r="22" spans="1:18">
      <c r="E22" s="24" t="s">
        <v>135</v>
      </c>
      <c r="G22" s="24" t="s">
        <v>131</v>
      </c>
      <c r="H22" s="48"/>
      <c r="N22" s="268">
        <v>327</v>
      </c>
      <c r="O22" s="268">
        <v>361.5</v>
      </c>
      <c r="P22" s="268">
        <v>361</v>
      </c>
      <c r="Q22" s="268">
        <v>361.5</v>
      </c>
      <c r="R22" s="268">
        <v>359.9</v>
      </c>
    </row>
    <row r="23" spans="1:18"/>
    <row r="24" spans="1:18" s="38" customFormat="1">
      <c r="A24" s="39" t="s">
        <v>125</v>
      </c>
    </row>
    <row r="25" spans="1:18"/>
    <row r="206"/>
  </sheetData>
  <conditionalFormatting sqref="J4:S4">
    <cfRule type="cellIs" dxfId="16" priority="1" operator="equal">
      <formula>"Post-Fcst"</formula>
    </cfRule>
    <cfRule type="cellIs" dxfId="15" priority="2" operator="equal">
      <formula>"Forecast"</formula>
    </cfRule>
    <cfRule type="cellIs" dxfId="14" priority="3" operator="equal">
      <formula>"Pre Fcst"</formula>
    </cfRule>
  </conditionalFormatting>
  <pageMargins left="0.7" right="0.7" top="0.75" bottom="0.75" header="0.3" footer="0.3"/>
  <pageSetup paperSize="9" scale="54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CA93"/>
  <sheetViews>
    <sheetView showGridLines="0" defaultGridColor="0" colorId="22" zoomScaleNormal="100" workbookViewId="0">
      <pane xSplit="9" ySplit="6" topLeftCell="J62" activePane="bottomRight" state="frozen"/>
      <selection pane="bottomRight" activeCell="A81" sqref="A81"/>
      <selection pane="bottomLeft"/>
      <selection pane="topRight"/>
    </sheetView>
  </sheetViews>
  <sheetFormatPr defaultColWidth="0" defaultRowHeight="13.9" zeroHeight="1" outlineLevelRow="1"/>
  <cols>
    <col min="1" max="4" width="1.125" style="44" customWidth="1"/>
    <col min="5" max="5" width="39.375" style="44" bestFit="1" customWidth="1"/>
    <col min="6" max="6" width="12" style="44" customWidth="1"/>
    <col min="7" max="8" width="8.625" style="44" customWidth="1"/>
    <col min="9" max="9" width="3.625" style="45" customWidth="1"/>
    <col min="10" max="10" width="14.625" style="45" customWidth="1"/>
    <col min="11" max="11" width="13.375" style="45" customWidth="1"/>
    <col min="12" max="12" width="12.125" style="44" customWidth="1"/>
    <col min="13" max="18" width="12.125" style="44" bestFit="1" customWidth="1"/>
    <col min="19" max="19" width="13.375" style="44" customWidth="1"/>
    <col min="20" max="24" width="8.625" style="44" hidden="1" customWidth="1"/>
    <col min="25" max="16384" width="8.625" style="44" hidden="1"/>
  </cols>
  <sheetData>
    <row r="1" spans="1:25" ht="24.75" customHeight="1">
      <c r="A1" s="230" t="e">
        <f ca="1" xml:space="preserve"> RIGHT(CELL("filename", $A$1), LEN(CELL("filename", $A$1)) - SEARCH("]", CELL("filename", $A$1)))</f>
        <v>#VALUE!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 s="24" customFormat="1" ht="13.15">
      <c r="A2" s="155"/>
      <c r="E2" s="24" t="str">
        <f>Time!E$22</f>
        <v>Model Period BEG</v>
      </c>
      <c r="F2" s="26"/>
      <c r="G2" s="26"/>
      <c r="H2" s="26"/>
      <c r="I2" s="26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24" customFormat="1" ht="13.15">
      <c r="E3" s="5" t="str">
        <f>Time!E$23</f>
        <v>Model Period END</v>
      </c>
      <c r="F3" s="9"/>
      <c r="G3" s="9"/>
      <c r="H3" s="9"/>
      <c r="I3" s="9"/>
      <c r="J3" s="9">
        <f xml:space="preserve"> J$23</f>
        <v>42825</v>
      </c>
      <c r="K3" s="9">
        <f t="shared" ref="K3:L3" si="0" xml:space="preserve"> K$23</f>
        <v>43190</v>
      </c>
      <c r="L3" s="9">
        <f t="shared" si="0"/>
        <v>43555</v>
      </c>
      <c r="M3" s="9">
        <f xml:space="preserve"> M$23</f>
        <v>43921</v>
      </c>
      <c r="N3" s="9">
        <f t="shared" ref="N3:S3" si="1" xml:space="preserve"> N$23</f>
        <v>44286</v>
      </c>
      <c r="O3" s="9">
        <f t="shared" si="1"/>
        <v>44651</v>
      </c>
      <c r="P3" s="9">
        <f t="shared" si="1"/>
        <v>45016</v>
      </c>
      <c r="Q3" s="9">
        <f t="shared" si="1"/>
        <v>45382</v>
      </c>
      <c r="R3" s="9">
        <f t="shared" si="1"/>
        <v>45747</v>
      </c>
      <c r="S3" s="9">
        <f t="shared" si="1"/>
        <v>46112</v>
      </c>
    </row>
    <row r="4" spans="1:25" s="24" customFormat="1" ht="13.15">
      <c r="E4" s="5" t="str">
        <f>Time!E$53</f>
        <v>Timeline label</v>
      </c>
      <c r="I4" s="26"/>
      <c r="J4" s="12" t="str">
        <f xml:space="preserve"> J$53</f>
        <v>Pre Fcst</v>
      </c>
      <c r="K4" s="12" t="str">
        <f t="shared" ref="K4:L4" si="2" xml:space="preserve"> K$53</f>
        <v>Pre Fcst</v>
      </c>
      <c r="L4" s="12" t="str">
        <f t="shared" si="2"/>
        <v>Pre Fcst</v>
      </c>
      <c r="M4" s="12" t="str">
        <f xml:space="preserve"> M$53</f>
        <v>Pre Fcst</v>
      </c>
      <c r="N4" s="156" t="str">
        <f t="shared" ref="N4:S4" si="3" xml:space="preserve"> N$53</f>
        <v>Forecast</v>
      </c>
      <c r="O4" s="156" t="str">
        <f t="shared" si="3"/>
        <v>Forecast</v>
      </c>
      <c r="P4" s="156" t="str">
        <f t="shared" si="3"/>
        <v>Forecast</v>
      </c>
      <c r="Q4" s="156" t="str">
        <f t="shared" si="3"/>
        <v>Forecast</v>
      </c>
      <c r="R4" s="156" t="str">
        <f t="shared" si="3"/>
        <v>Forecast</v>
      </c>
      <c r="S4" s="157" t="str">
        <f t="shared" si="3"/>
        <v>Post-Fcst</v>
      </c>
      <c r="T4" s="3"/>
      <c r="U4" s="3"/>
      <c r="V4" s="3"/>
      <c r="W4" s="3"/>
      <c r="X4" s="3"/>
    </row>
    <row r="5" spans="1:25" s="26" customFormat="1" ht="13.15">
      <c r="E5" s="27" t="str">
        <f>Time!E$79</f>
        <v>Financial Year Ending (FYE)</v>
      </c>
      <c r="J5" s="158">
        <f>J$79</f>
        <v>2017</v>
      </c>
      <c r="K5" s="158">
        <f t="shared" ref="K5:S5" si="4">K$79</f>
        <v>2018</v>
      </c>
      <c r="L5" s="158">
        <f t="shared" si="4"/>
        <v>2019</v>
      </c>
      <c r="M5" s="158">
        <f t="shared" si="4"/>
        <v>2020</v>
      </c>
      <c r="N5" s="158">
        <f t="shared" si="4"/>
        <v>2021</v>
      </c>
      <c r="O5" s="158">
        <f t="shared" si="4"/>
        <v>2022</v>
      </c>
      <c r="P5" s="158">
        <f t="shared" si="4"/>
        <v>2023</v>
      </c>
      <c r="Q5" s="158">
        <f t="shared" si="4"/>
        <v>2024</v>
      </c>
      <c r="R5" s="158">
        <f t="shared" si="4"/>
        <v>2025</v>
      </c>
      <c r="S5" s="158">
        <f t="shared" si="4"/>
        <v>2026</v>
      </c>
    </row>
    <row r="6" spans="1:25" s="24" customFormat="1" ht="13.15">
      <c r="E6" s="3" t="str">
        <f>Time!E$11</f>
        <v>Model column counter</v>
      </c>
      <c r="F6" s="11" t="s">
        <v>101</v>
      </c>
      <c r="G6" s="11" t="s">
        <v>102</v>
      </c>
      <c r="H6" s="11" t="s">
        <v>126</v>
      </c>
      <c r="I6" s="26"/>
      <c r="J6" s="24">
        <f t="shared" ref="J6:M6" si="5" xml:space="preserve"> J$11</f>
        <v>1</v>
      </c>
      <c r="K6" s="24">
        <f t="shared" si="5"/>
        <v>2</v>
      </c>
      <c r="L6" s="24">
        <f t="shared" si="5"/>
        <v>3</v>
      </c>
      <c r="M6" s="24">
        <f t="shared" si="5"/>
        <v>4</v>
      </c>
      <c r="N6" s="24">
        <f t="shared" ref="N6:S6" si="6" xml:space="preserve"> N$11</f>
        <v>5</v>
      </c>
      <c r="O6" s="24">
        <f t="shared" si="6"/>
        <v>6</v>
      </c>
      <c r="P6" s="24">
        <f t="shared" si="6"/>
        <v>7</v>
      </c>
      <c r="Q6" s="24">
        <f t="shared" si="6"/>
        <v>8</v>
      </c>
      <c r="R6" s="24">
        <f t="shared" si="6"/>
        <v>9</v>
      </c>
      <c r="S6" s="24">
        <f t="shared" si="6"/>
        <v>10</v>
      </c>
    </row>
    <row r="7" spans="1:25" s="4" customFormat="1" ht="13.15">
      <c r="A7" s="159"/>
      <c r="B7" s="160"/>
      <c r="C7" s="161"/>
      <c r="D7" s="162"/>
      <c r="E7" s="6"/>
      <c r="I7" s="34"/>
      <c r="J7" s="34"/>
      <c r="K7" s="34"/>
    </row>
    <row r="8" spans="1:25" s="3" customFormat="1" ht="13.15">
      <c r="A8" s="35" t="s">
        <v>136</v>
      </c>
      <c r="B8" s="35"/>
      <c r="C8" s="35"/>
      <c r="D8" s="35"/>
      <c r="E8" s="35"/>
      <c r="F8" s="35"/>
      <c r="G8" s="36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4" customFormat="1" ht="13.15">
      <c r="A9" s="163"/>
      <c r="B9" s="160"/>
      <c r="C9" s="161"/>
      <c r="D9" s="164"/>
      <c r="E9" s="7"/>
    </row>
    <row r="10" spans="1:25" s="170" customFormat="1" ht="13.15" outlineLevel="1">
      <c r="A10" s="165"/>
      <c r="B10" s="166" t="s">
        <v>137</v>
      </c>
      <c r="C10" s="167"/>
      <c r="D10" s="168"/>
      <c r="E10" s="169"/>
      <c r="G10" s="171"/>
      <c r="I10" s="172"/>
      <c r="J10" s="172"/>
      <c r="K10" s="172"/>
    </row>
    <row r="11" spans="1:25" s="177" customFormat="1" ht="13.15" outlineLevel="1">
      <c r="A11" s="173"/>
      <c r="B11" s="174"/>
      <c r="C11" s="175"/>
      <c r="D11" s="176"/>
      <c r="E11" s="6" t="s">
        <v>138</v>
      </c>
      <c r="G11" s="177" t="s">
        <v>139</v>
      </c>
      <c r="I11" s="178"/>
      <c r="J11" s="179">
        <f xml:space="preserve"> I11 + 1</f>
        <v>1</v>
      </c>
      <c r="K11" s="179">
        <f t="shared" ref="K11:S11" si="7" xml:space="preserve"> J11 + 1</f>
        <v>2</v>
      </c>
      <c r="L11" s="179">
        <f t="shared" si="7"/>
        <v>3</v>
      </c>
      <c r="M11" s="179">
        <f t="shared" si="7"/>
        <v>4</v>
      </c>
      <c r="N11" s="179">
        <f t="shared" si="7"/>
        <v>5</v>
      </c>
      <c r="O11" s="179">
        <f t="shared" si="7"/>
        <v>6</v>
      </c>
      <c r="P11" s="179">
        <f t="shared" si="7"/>
        <v>7</v>
      </c>
      <c r="Q11" s="179">
        <f t="shared" si="7"/>
        <v>8</v>
      </c>
      <c r="R11" s="179">
        <f t="shared" si="7"/>
        <v>9</v>
      </c>
      <c r="S11" s="179">
        <f t="shared" si="7"/>
        <v>10</v>
      </c>
    </row>
    <row r="12" spans="1:25" s="34" customFormat="1" ht="13.15" outlineLevel="1">
      <c r="A12" s="163"/>
      <c r="B12" s="160"/>
      <c r="C12" s="161"/>
      <c r="D12" s="164"/>
      <c r="E12" s="7" t="s">
        <v>140</v>
      </c>
      <c r="F12" s="34">
        <f xml:space="preserve"> MAX(J11:CA11)</f>
        <v>10</v>
      </c>
      <c r="G12" s="34" t="s">
        <v>141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25" s="34" customFormat="1" ht="13.15" outlineLevel="1">
      <c r="A13" s="163"/>
      <c r="B13" s="160"/>
      <c r="C13" s="161"/>
      <c r="D13" s="164"/>
      <c r="E13" s="7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25" s="184" customFormat="1" ht="13.15" outlineLevel="1">
      <c r="A14" s="180"/>
      <c r="B14" s="181"/>
      <c r="C14" s="182"/>
      <c r="D14" s="183"/>
      <c r="E14" s="7" t="str">
        <f t="shared" ref="E14:S14" si="8" xml:space="preserve"> E$11</f>
        <v>Model column counter</v>
      </c>
      <c r="F14" s="184">
        <f t="shared" si="8"/>
        <v>0</v>
      </c>
      <c r="G14" s="184" t="str">
        <f t="shared" si="8"/>
        <v>counter</v>
      </c>
      <c r="H14" s="184">
        <f t="shared" si="8"/>
        <v>0</v>
      </c>
      <c r="I14" s="184">
        <f t="shared" si="8"/>
        <v>0</v>
      </c>
      <c r="J14" s="21">
        <f t="shared" si="8"/>
        <v>1</v>
      </c>
      <c r="K14" s="21">
        <f t="shared" si="8"/>
        <v>2</v>
      </c>
      <c r="L14" s="21">
        <f t="shared" si="8"/>
        <v>3</v>
      </c>
      <c r="M14" s="21">
        <f t="shared" si="8"/>
        <v>4</v>
      </c>
      <c r="N14" s="21">
        <f t="shared" si="8"/>
        <v>5</v>
      </c>
      <c r="O14" s="21">
        <f t="shared" si="8"/>
        <v>6</v>
      </c>
      <c r="P14" s="21">
        <f t="shared" si="8"/>
        <v>7</v>
      </c>
      <c r="Q14" s="21">
        <f t="shared" si="8"/>
        <v>8</v>
      </c>
      <c r="R14" s="21">
        <f t="shared" si="8"/>
        <v>9</v>
      </c>
      <c r="S14" s="21">
        <f t="shared" si="8"/>
        <v>10</v>
      </c>
    </row>
    <row r="15" spans="1:25" s="4" customFormat="1" ht="13.15" outlineLevel="1">
      <c r="A15" s="163"/>
      <c r="B15" s="185"/>
      <c r="C15" s="186"/>
      <c r="D15" s="162"/>
      <c r="E15" s="6" t="s">
        <v>142</v>
      </c>
      <c r="G15" s="4" t="s">
        <v>143</v>
      </c>
      <c r="H15" s="4">
        <f xml:space="preserve"> SUM(M15:CA15)</f>
        <v>0</v>
      </c>
      <c r="I15" s="34"/>
      <c r="J15" s="4">
        <f t="shared" ref="J15:M15" si="9" xml:space="preserve"> IF( J14 = 1, 1, 0)</f>
        <v>1</v>
      </c>
      <c r="K15" s="4">
        <f t="shared" si="9"/>
        <v>0</v>
      </c>
      <c r="L15" s="4">
        <f t="shared" si="9"/>
        <v>0</v>
      </c>
      <c r="M15" s="4">
        <f t="shared" si="9"/>
        <v>0</v>
      </c>
      <c r="N15" s="4">
        <f t="shared" ref="N15:S15" si="10" xml:space="preserve"> IF( N14 = 1, 1, 0)</f>
        <v>0</v>
      </c>
      <c r="O15" s="4">
        <f t="shared" si="10"/>
        <v>0</v>
      </c>
      <c r="P15" s="4">
        <f t="shared" si="10"/>
        <v>0</v>
      </c>
      <c r="Q15" s="4">
        <f t="shared" si="10"/>
        <v>0</v>
      </c>
      <c r="R15" s="4">
        <f t="shared" si="10"/>
        <v>0</v>
      </c>
      <c r="S15" s="4">
        <f t="shared" si="10"/>
        <v>0</v>
      </c>
    </row>
    <row r="16" spans="1:25" s="4" customFormat="1" ht="13.15" outlineLevel="1">
      <c r="A16" s="163"/>
      <c r="B16" s="185"/>
      <c r="C16" s="186"/>
      <c r="D16" s="162"/>
      <c r="E16" s="6"/>
      <c r="I16" s="34"/>
      <c r="J16" s="34"/>
      <c r="K16" s="34"/>
    </row>
    <row r="17" spans="1:79" s="192" customFormat="1" ht="13.15" outlineLevel="1">
      <c r="A17" s="187"/>
      <c r="B17" s="188"/>
      <c r="C17" s="189"/>
      <c r="D17" s="190"/>
      <c r="E17" s="191" t="s">
        <v>109</v>
      </c>
      <c r="F17" s="192">
        <f>InpCol!F$15</f>
        <v>42461</v>
      </c>
      <c r="G17" s="192" t="str">
        <f>InpCol!G$15</f>
        <v>date</v>
      </c>
      <c r="H17" s="192">
        <f>InpCol!H$15</f>
        <v>0</v>
      </c>
      <c r="I17" s="192">
        <f>InpCol!I$15</f>
        <v>0</v>
      </c>
      <c r="J17" s="192">
        <f>InpCol!J$15</f>
        <v>0</v>
      </c>
      <c r="K17" s="192">
        <f>InpCol!K$15</f>
        <v>0</v>
      </c>
      <c r="L17" s="192">
        <f>InpCol!L$15</f>
        <v>0</v>
      </c>
      <c r="M17" s="192">
        <f>InpCol!M$15</f>
        <v>0</v>
      </c>
      <c r="N17" s="192">
        <f>InpCol!N$15</f>
        <v>0</v>
      </c>
      <c r="O17" s="192">
        <f>InpCol!O$15</f>
        <v>0</v>
      </c>
      <c r="P17" s="192">
        <f>InpCol!P$15</f>
        <v>0</v>
      </c>
      <c r="Q17" s="192">
        <f>InpCol!Q$15</f>
        <v>0</v>
      </c>
      <c r="R17" s="192">
        <f>InpCol!R$15</f>
        <v>0</v>
      </c>
      <c r="S17" s="192">
        <f>InpCol!S$15</f>
        <v>0</v>
      </c>
    </row>
    <row r="18" spans="1:79" s="8" customFormat="1" ht="13.15" outlineLevel="1">
      <c r="A18" s="187"/>
      <c r="B18" s="193"/>
      <c r="C18" s="194"/>
      <c r="D18" s="195"/>
      <c r="E18" s="6" t="s">
        <v>144</v>
      </c>
      <c r="F18" s="8">
        <f xml:space="preserve"> DATE(YEAR(F17), MONTH(F17), 1)</f>
        <v>42461</v>
      </c>
      <c r="G18" s="8" t="s">
        <v>145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s="197" customFormat="1" ht="13.15" outlineLevel="1">
      <c r="A19" s="187"/>
      <c r="B19" s="193"/>
      <c r="C19" s="194"/>
      <c r="D19" s="195"/>
      <c r="E19" s="196"/>
      <c r="I19" s="192"/>
      <c r="J19" s="192"/>
      <c r="K19" s="192"/>
      <c r="L19" s="192"/>
    </row>
    <row r="20" spans="1:79" s="8" customFormat="1" ht="13.15" outlineLevel="1">
      <c r="A20" s="187"/>
      <c r="B20" s="193"/>
      <c r="C20" s="194"/>
      <c r="D20" s="195"/>
      <c r="E20" s="6" t="str">
        <f xml:space="preserve"> E$18</f>
        <v>First model period BEG</v>
      </c>
      <c r="F20" s="8">
        <f xml:space="preserve"> F$18</f>
        <v>42461</v>
      </c>
      <c r="G20" s="8" t="str">
        <f xml:space="preserve"> G$18</f>
        <v>month</v>
      </c>
      <c r="I20" s="9"/>
      <c r="J20" s="9"/>
      <c r="K20" s="9"/>
      <c r="L20" s="9"/>
    </row>
    <row r="21" spans="1:79" s="4" customFormat="1" ht="13.15" outlineLevel="1">
      <c r="A21" s="163"/>
      <c r="B21" s="185"/>
      <c r="C21" s="186"/>
      <c r="D21" s="162"/>
      <c r="E21" s="6" t="str">
        <f t="shared" ref="E21:S21" si="11" xml:space="preserve"> E$15</f>
        <v>First model column flag</v>
      </c>
      <c r="F21" s="4">
        <f t="shared" si="11"/>
        <v>0</v>
      </c>
      <c r="G21" s="4" t="str">
        <f t="shared" si="11"/>
        <v>flag</v>
      </c>
      <c r="H21" s="4">
        <f t="shared" si="11"/>
        <v>0</v>
      </c>
      <c r="I21" s="4">
        <f t="shared" si="11"/>
        <v>0</v>
      </c>
      <c r="J21" s="4">
        <f t="shared" si="11"/>
        <v>1</v>
      </c>
      <c r="K21" s="4">
        <f t="shared" si="11"/>
        <v>0</v>
      </c>
      <c r="L21" s="4">
        <f t="shared" si="11"/>
        <v>0</v>
      </c>
      <c r="M21" s="4">
        <f t="shared" si="11"/>
        <v>0</v>
      </c>
      <c r="N21" s="4">
        <f t="shared" si="11"/>
        <v>0</v>
      </c>
      <c r="O21" s="4">
        <f t="shared" si="11"/>
        <v>0</v>
      </c>
      <c r="P21" s="4">
        <f t="shared" si="11"/>
        <v>0</v>
      </c>
      <c r="Q21" s="4">
        <f t="shared" si="11"/>
        <v>0</v>
      </c>
      <c r="R21" s="4">
        <f t="shared" si="11"/>
        <v>0</v>
      </c>
      <c r="S21" s="4">
        <f t="shared" si="11"/>
        <v>0</v>
      </c>
    </row>
    <row r="22" spans="1:79" s="202" customFormat="1" ht="13.15" outlineLevel="1">
      <c r="A22" s="198"/>
      <c r="B22" s="199"/>
      <c r="C22" s="200"/>
      <c r="D22" s="201"/>
      <c r="E22" s="6" t="s">
        <v>146</v>
      </c>
      <c r="G22" s="202" t="s">
        <v>110</v>
      </c>
      <c r="I22" s="203"/>
      <c r="J22" s="202">
        <f xml:space="preserve"> IF( J21 = 1, $F20, I23 + 1)</f>
        <v>42461</v>
      </c>
      <c r="K22" s="202">
        <f xml:space="preserve"> IF( K21 = 1, $F20, J23 + 1)</f>
        <v>42826</v>
      </c>
      <c r="L22" s="202">
        <f t="shared" ref="L22" si="12" xml:space="preserve"> IF( L21 = 1, $F20, K23 + 1)</f>
        <v>43191</v>
      </c>
      <c r="M22" s="202">
        <f t="shared" ref="M22" si="13" xml:space="preserve"> IF( M21 = 1, $F20, L23 + 1)</f>
        <v>43556</v>
      </c>
      <c r="N22" s="202">
        <f t="shared" ref="N22" si="14" xml:space="preserve"> IF( N21 = 1, $F20, M23 + 1)</f>
        <v>43922</v>
      </c>
      <c r="O22" s="202">
        <f t="shared" ref="O22" si="15" xml:space="preserve"> IF( O21 = 1, $F20, N23 + 1)</f>
        <v>44287</v>
      </c>
      <c r="P22" s="202">
        <f t="shared" ref="P22" si="16" xml:space="preserve"> IF( P21 = 1, $F20, O23 + 1)</f>
        <v>44652</v>
      </c>
      <c r="Q22" s="202">
        <f t="shared" ref="Q22" si="17" xml:space="preserve"> IF( Q21 = 1, $F20, P23 + 1)</f>
        <v>45017</v>
      </c>
      <c r="R22" s="202">
        <f t="shared" ref="R22" si="18" xml:space="preserve"> IF( R21 = 1, $F20, Q23 + 1)</f>
        <v>45383</v>
      </c>
      <c r="S22" s="202">
        <f t="shared" ref="S22" si="19" xml:space="preserve"> IF( S21 = 1, $F20, R23 + 1)</f>
        <v>45748</v>
      </c>
    </row>
    <row r="23" spans="1:79" s="209" customFormat="1" ht="13.15" outlineLevel="1">
      <c r="A23" s="198"/>
      <c r="B23" s="204"/>
      <c r="C23" s="205"/>
      <c r="D23" s="206"/>
      <c r="E23" s="207" t="s">
        <v>147</v>
      </c>
      <c r="F23" s="208"/>
      <c r="G23" s="209" t="s">
        <v>110</v>
      </c>
      <c r="J23" s="209">
        <f xml:space="preserve"> DATE(YEAR(J22), MONTH(J22) + 12, DAY(1) - 1)</f>
        <v>42825</v>
      </c>
      <c r="K23" s="209">
        <f xml:space="preserve"> DATE(YEAR(K22), MONTH(K22) + 12, DAY(1) - 1)</f>
        <v>43190</v>
      </c>
      <c r="L23" s="209">
        <f xml:space="preserve"> DATE(YEAR(L22), MONTH(L22) + 12, DAY(1) - 1)</f>
        <v>43555</v>
      </c>
      <c r="M23" s="209">
        <f t="shared" ref="M23:S23" si="20" xml:space="preserve"> DATE(YEAR(M22), MONTH(M22) + 12, DAY(1) - 1)</f>
        <v>43921</v>
      </c>
      <c r="N23" s="209">
        <f t="shared" si="20"/>
        <v>44286</v>
      </c>
      <c r="O23" s="209">
        <f t="shared" si="20"/>
        <v>44651</v>
      </c>
      <c r="P23" s="209">
        <f t="shared" si="20"/>
        <v>45016</v>
      </c>
      <c r="Q23" s="209">
        <f t="shared" si="20"/>
        <v>45382</v>
      </c>
      <c r="R23" s="209">
        <f t="shared" si="20"/>
        <v>45747</v>
      </c>
      <c r="S23" s="209">
        <f t="shared" si="20"/>
        <v>46112</v>
      </c>
    </row>
    <row r="24" spans="1:79" s="203" customFormat="1" ht="13.15" outlineLevel="1">
      <c r="A24" s="198"/>
      <c r="B24" s="204"/>
      <c r="C24" s="205"/>
      <c r="D24" s="206"/>
      <c r="E24" s="7"/>
    </row>
    <row r="25" spans="1:79" s="170" customFormat="1" ht="13.15" outlineLevel="1">
      <c r="A25" s="210"/>
      <c r="B25" s="166"/>
      <c r="C25" s="167"/>
      <c r="D25" s="168"/>
      <c r="E25" s="169"/>
      <c r="G25" s="171"/>
      <c r="I25" s="172"/>
      <c r="J25" s="172"/>
      <c r="K25" s="172"/>
    </row>
    <row r="26" spans="1:79" s="3" customFormat="1" ht="13.15">
      <c r="A26" s="35" t="s">
        <v>148</v>
      </c>
      <c r="B26" s="35"/>
      <c r="C26" s="35"/>
      <c r="D26" s="35"/>
      <c r="E26" s="35"/>
      <c r="F26" s="35"/>
      <c r="G26" s="36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79" s="203" customFormat="1" ht="13.15">
      <c r="A27" s="198"/>
      <c r="B27" s="204"/>
      <c r="C27" s="205"/>
      <c r="D27" s="206"/>
      <c r="E27" s="7"/>
    </row>
    <row r="28" spans="1:79" s="192" customFormat="1" ht="13.15" outlineLevel="1">
      <c r="A28" s="187"/>
      <c r="B28" s="188"/>
      <c r="C28" s="189"/>
      <c r="D28" s="190"/>
      <c r="E28" s="191" t="str">
        <f xml:space="preserve"> InpCol!E$17</f>
        <v>Last Pre-forecast date</v>
      </c>
      <c r="F28" s="192">
        <f xml:space="preserve"> InpCol!F$17</f>
        <v>43921</v>
      </c>
      <c r="G28" s="191" t="str">
        <f xml:space="preserve"> InpCol!G$17</f>
        <v>date</v>
      </c>
      <c r="H28" s="191">
        <f xml:space="preserve"> InpCol!H$17</f>
        <v>0</v>
      </c>
      <c r="I28" s="191">
        <f xml:space="preserve"> InpCol!I$17</f>
        <v>0</v>
      </c>
      <c r="J28" s="191">
        <f xml:space="preserve"> InpCol!J$17</f>
        <v>0</v>
      </c>
      <c r="K28" s="191">
        <f xml:space="preserve"> InpCol!K$17</f>
        <v>0</v>
      </c>
      <c r="L28" s="191">
        <f xml:space="preserve"> InpCol!L$17</f>
        <v>0</v>
      </c>
      <c r="M28" s="191">
        <f xml:space="preserve"> InpCol!M$17</f>
        <v>0</v>
      </c>
      <c r="N28" s="191">
        <f xml:space="preserve"> InpCol!N$17</f>
        <v>0</v>
      </c>
      <c r="O28" s="191">
        <f xml:space="preserve"> InpCol!O$17</f>
        <v>0</v>
      </c>
      <c r="P28" s="191">
        <f xml:space="preserve"> InpCol!P$17</f>
        <v>0</v>
      </c>
      <c r="Q28" s="191">
        <f xml:space="preserve"> InpCol!Q$17</f>
        <v>0</v>
      </c>
      <c r="R28" s="191">
        <f xml:space="preserve"> InpCol!R$17</f>
        <v>0</v>
      </c>
      <c r="S28" s="191">
        <f xml:space="preserve"> InpCol!S$17</f>
        <v>0</v>
      </c>
    </row>
    <row r="29" spans="1:79" s="211" customFormat="1" ht="13.15" outlineLevel="1">
      <c r="A29" s="198"/>
      <c r="B29" s="199"/>
      <c r="C29" s="200"/>
      <c r="D29" s="201"/>
      <c r="E29" s="63" t="str">
        <f t="shared" ref="E29:S29" si="21" xml:space="preserve"> E$23</f>
        <v>Model Period END</v>
      </c>
      <c r="F29" s="211">
        <f t="shared" si="21"/>
        <v>0</v>
      </c>
      <c r="G29" s="211" t="str">
        <f t="shared" si="21"/>
        <v>date</v>
      </c>
      <c r="H29" s="211">
        <f t="shared" si="21"/>
        <v>0</v>
      </c>
      <c r="I29" s="211">
        <f t="shared" si="21"/>
        <v>0</v>
      </c>
      <c r="J29" s="211">
        <f t="shared" si="21"/>
        <v>42825</v>
      </c>
      <c r="K29" s="211">
        <f t="shared" si="21"/>
        <v>43190</v>
      </c>
      <c r="L29" s="211">
        <f t="shared" si="21"/>
        <v>43555</v>
      </c>
      <c r="M29" s="211">
        <f t="shared" si="21"/>
        <v>43921</v>
      </c>
      <c r="N29" s="211">
        <f t="shared" si="21"/>
        <v>44286</v>
      </c>
      <c r="O29" s="211">
        <f t="shared" si="21"/>
        <v>44651</v>
      </c>
      <c r="P29" s="211">
        <f t="shared" si="21"/>
        <v>45016</v>
      </c>
      <c r="Q29" s="211">
        <f t="shared" si="21"/>
        <v>45382</v>
      </c>
      <c r="R29" s="211">
        <f t="shared" si="21"/>
        <v>45747</v>
      </c>
      <c r="S29" s="211">
        <f t="shared" si="21"/>
        <v>46112</v>
      </c>
    </row>
    <row r="30" spans="1:79" s="4" customFormat="1" ht="13.15" outlineLevel="1">
      <c r="A30" s="163"/>
      <c r="B30" s="185"/>
      <c r="C30" s="186"/>
      <c r="D30" s="162"/>
      <c r="E30" s="6" t="s">
        <v>149</v>
      </c>
      <c r="G30" s="4" t="s">
        <v>143</v>
      </c>
      <c r="H30" s="4">
        <f xml:space="preserve"> SUM(M30:CA30)</f>
        <v>1</v>
      </c>
      <c r="I30" s="34"/>
      <c r="J30" s="4">
        <f xml:space="preserve"> IF(J29 = $F28, 1, 0)</f>
        <v>0</v>
      </c>
      <c r="K30" s="4">
        <f t="shared" ref="K30:S30" si="22" xml:space="preserve"> IF(K29 = $F28, 1, 0)</f>
        <v>0</v>
      </c>
      <c r="L30" s="4">
        <f t="shared" si="22"/>
        <v>0</v>
      </c>
      <c r="M30" s="4">
        <f t="shared" si="22"/>
        <v>1</v>
      </c>
      <c r="N30" s="4">
        <f t="shared" si="22"/>
        <v>0</v>
      </c>
      <c r="O30" s="4">
        <f t="shared" si="22"/>
        <v>0</v>
      </c>
      <c r="P30" s="4">
        <f t="shared" si="22"/>
        <v>0</v>
      </c>
      <c r="Q30" s="4">
        <f t="shared" si="22"/>
        <v>0</v>
      </c>
      <c r="R30" s="4">
        <f t="shared" si="22"/>
        <v>0</v>
      </c>
      <c r="S30" s="4">
        <f t="shared" si="22"/>
        <v>0</v>
      </c>
    </row>
    <row r="31" spans="1:79" s="4" customFormat="1" ht="13.15" outlineLevel="1">
      <c r="A31" s="163"/>
      <c r="B31" s="185"/>
      <c r="C31" s="186"/>
      <c r="D31" s="162"/>
      <c r="E31" s="6" t="s">
        <v>150</v>
      </c>
      <c r="G31" s="4" t="s">
        <v>143</v>
      </c>
      <c r="H31" s="4">
        <f xml:space="preserve"> SUM(M31:CA31)</f>
        <v>1</v>
      </c>
      <c r="I31" s="34"/>
      <c r="J31" s="4">
        <f t="shared" ref="J31:S31" si="23" xml:space="preserve"> IF($F28 &gt;= J29, 1, 0)</f>
        <v>1</v>
      </c>
      <c r="K31" s="4">
        <f t="shared" si="23"/>
        <v>1</v>
      </c>
      <c r="L31" s="4">
        <f t="shared" si="23"/>
        <v>1</v>
      </c>
      <c r="M31" s="4">
        <f t="shared" si="23"/>
        <v>1</v>
      </c>
      <c r="N31" s="4">
        <f t="shared" si="23"/>
        <v>0</v>
      </c>
      <c r="O31" s="4">
        <f t="shared" si="23"/>
        <v>0</v>
      </c>
      <c r="P31" s="4">
        <f t="shared" si="23"/>
        <v>0</v>
      </c>
      <c r="Q31" s="4">
        <f t="shared" si="23"/>
        <v>0</v>
      </c>
      <c r="R31" s="4">
        <f t="shared" si="23"/>
        <v>0</v>
      </c>
      <c r="S31" s="4">
        <f t="shared" si="23"/>
        <v>0</v>
      </c>
    </row>
    <row r="32" spans="1:79" s="34" customFormat="1" ht="13.15" outlineLevel="1">
      <c r="A32" s="163"/>
      <c r="B32" s="160"/>
      <c r="C32" s="161"/>
      <c r="D32" s="164"/>
      <c r="E32" s="7" t="s">
        <v>151</v>
      </c>
      <c r="F32" s="213">
        <f xml:space="preserve"> SUM(J31:CA31)</f>
        <v>4</v>
      </c>
      <c r="G32" s="34" t="s">
        <v>152</v>
      </c>
    </row>
    <row r="33" spans="1:79" s="34" customFormat="1" ht="13.15" outlineLevel="1">
      <c r="A33" s="163"/>
      <c r="B33" s="160"/>
      <c r="C33" s="161"/>
      <c r="D33" s="164"/>
      <c r="E33" s="7"/>
    </row>
    <row r="34" spans="1:79" s="3" customFormat="1" ht="13.15">
      <c r="A34" s="35" t="s">
        <v>153</v>
      </c>
      <c r="B34" s="35"/>
      <c r="C34" s="35"/>
      <c r="D34" s="35"/>
      <c r="E34" s="35"/>
      <c r="F34" s="35"/>
      <c r="G34" s="36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spans="1:79" s="34" customFormat="1" ht="13.15">
      <c r="A35" s="163"/>
      <c r="B35" s="160"/>
      <c r="C35" s="161"/>
      <c r="D35" s="164"/>
      <c r="E35" s="7"/>
    </row>
    <row r="36" spans="1:79" s="4" customFormat="1" ht="13.15" outlineLevel="1">
      <c r="A36" s="159"/>
      <c r="B36" s="160"/>
      <c r="C36" s="161"/>
      <c r="D36" s="162"/>
      <c r="E36" s="6" t="str">
        <f t="shared" ref="E36:S36" si="24" xml:space="preserve"> E$30</f>
        <v>Last Pre Forecast Flag</v>
      </c>
      <c r="F36" s="4">
        <f t="shared" si="24"/>
        <v>0</v>
      </c>
      <c r="G36" s="4" t="str">
        <f t="shared" si="24"/>
        <v>flag</v>
      </c>
      <c r="H36" s="4">
        <f t="shared" si="24"/>
        <v>1</v>
      </c>
      <c r="I36" s="4">
        <f t="shared" si="24"/>
        <v>0</v>
      </c>
      <c r="J36" s="4">
        <f t="shared" si="24"/>
        <v>0</v>
      </c>
      <c r="K36" s="4">
        <f t="shared" si="24"/>
        <v>0</v>
      </c>
      <c r="L36" s="4">
        <f t="shared" si="24"/>
        <v>0</v>
      </c>
      <c r="M36" s="4">
        <f t="shared" si="24"/>
        <v>1</v>
      </c>
      <c r="N36" s="4">
        <f t="shared" si="24"/>
        <v>0</v>
      </c>
      <c r="O36" s="4">
        <f t="shared" si="24"/>
        <v>0</v>
      </c>
      <c r="P36" s="4">
        <f t="shared" si="24"/>
        <v>0</v>
      </c>
      <c r="Q36" s="4">
        <f t="shared" si="24"/>
        <v>0</v>
      </c>
      <c r="R36" s="4">
        <f t="shared" si="24"/>
        <v>0</v>
      </c>
      <c r="S36" s="4">
        <f t="shared" si="24"/>
        <v>0</v>
      </c>
    </row>
    <row r="37" spans="1:79" s="4" customFormat="1" ht="13.15" outlineLevel="1">
      <c r="A37" s="159"/>
      <c r="B37" s="160"/>
      <c r="C37" s="161"/>
      <c r="D37" s="162"/>
      <c r="E37" s="6" t="s">
        <v>154</v>
      </c>
      <c r="G37" s="4" t="s">
        <v>143</v>
      </c>
      <c r="H37" s="4">
        <f xml:space="preserve"> SUM(M37:CA37)</f>
        <v>1</v>
      </c>
      <c r="I37" s="34"/>
      <c r="J37" s="34">
        <f>I36</f>
        <v>0</v>
      </c>
      <c r="K37" s="34">
        <f t="shared" ref="K37:S37" si="25">J36</f>
        <v>0</v>
      </c>
      <c r="L37" s="34">
        <f t="shared" si="25"/>
        <v>0</v>
      </c>
      <c r="M37" s="34">
        <f t="shared" si="25"/>
        <v>0</v>
      </c>
      <c r="N37" s="34">
        <f t="shared" si="25"/>
        <v>1</v>
      </c>
      <c r="O37" s="34">
        <f t="shared" si="25"/>
        <v>0</v>
      </c>
      <c r="P37" s="34">
        <f t="shared" si="25"/>
        <v>0</v>
      </c>
      <c r="Q37" s="34">
        <f t="shared" si="25"/>
        <v>0</v>
      </c>
      <c r="R37" s="34">
        <f t="shared" si="25"/>
        <v>0</v>
      </c>
      <c r="S37" s="34">
        <f t="shared" si="25"/>
        <v>0</v>
      </c>
    </row>
    <row r="38" spans="1:79" s="4" customFormat="1" ht="13.15" outlineLevel="1">
      <c r="A38" s="159"/>
      <c r="B38" s="160"/>
      <c r="C38" s="161"/>
      <c r="D38" s="162"/>
      <c r="E38" s="6"/>
      <c r="I38" s="34"/>
      <c r="J38" s="34"/>
      <c r="K38" s="34"/>
    </row>
    <row r="39" spans="1:79" s="192" customFormat="1" ht="13.15" outlineLevel="1">
      <c r="A39" s="187"/>
      <c r="B39" s="188"/>
      <c r="C39" s="189"/>
      <c r="D39" s="190"/>
      <c r="E39" s="191" t="str">
        <f>InpCol!E$21</f>
        <v>Last forecast date</v>
      </c>
      <c r="F39" s="192">
        <f>InpCol!F$21</f>
        <v>45747</v>
      </c>
      <c r="G39" s="191" t="str">
        <f>InpCol!G$21</f>
        <v>date</v>
      </c>
      <c r="H39" s="191">
        <f>InpCol!H$21</f>
        <v>0</v>
      </c>
      <c r="I39" s="191">
        <f>InpCol!I$21</f>
        <v>0</v>
      </c>
      <c r="J39" s="191">
        <f>InpCol!J$21</f>
        <v>0</v>
      </c>
      <c r="K39" s="191">
        <f>InpCol!K$21</f>
        <v>0</v>
      </c>
      <c r="L39" s="191">
        <f>InpCol!L$21</f>
        <v>0</v>
      </c>
      <c r="M39" s="191">
        <f>InpCol!M$21</f>
        <v>0</v>
      </c>
      <c r="N39" s="191">
        <f>InpCol!N$21</f>
        <v>0</v>
      </c>
      <c r="O39" s="191">
        <f>InpCol!O$21</f>
        <v>0</v>
      </c>
      <c r="P39" s="191">
        <f>InpCol!P$21</f>
        <v>0</v>
      </c>
      <c r="Q39" s="191">
        <f>InpCol!Q$21</f>
        <v>0</v>
      </c>
      <c r="R39" s="191">
        <f>InpCol!R$21</f>
        <v>0</v>
      </c>
      <c r="S39" s="191">
        <f>InpCol!S$21</f>
        <v>0</v>
      </c>
    </row>
    <row r="40" spans="1:79" s="4" customFormat="1" ht="13.15" outlineLevel="1">
      <c r="A40" s="159"/>
      <c r="B40" s="160"/>
      <c r="C40" s="161"/>
      <c r="D40" s="162"/>
      <c r="E40" s="214" t="str">
        <f t="shared" ref="E40:S40" si="26" xml:space="preserve"> E$23</f>
        <v>Model Period END</v>
      </c>
      <c r="F40" s="212">
        <f t="shared" si="26"/>
        <v>0</v>
      </c>
      <c r="G40" s="212" t="str">
        <f t="shared" si="26"/>
        <v>date</v>
      </c>
      <c r="H40" s="212">
        <f t="shared" si="26"/>
        <v>0</v>
      </c>
      <c r="I40" s="212">
        <f t="shared" si="26"/>
        <v>0</v>
      </c>
      <c r="J40" s="212">
        <f t="shared" si="26"/>
        <v>42825</v>
      </c>
      <c r="K40" s="212">
        <f t="shared" si="26"/>
        <v>43190</v>
      </c>
      <c r="L40" s="212">
        <f t="shared" si="26"/>
        <v>43555</v>
      </c>
      <c r="M40" s="212">
        <f t="shared" si="26"/>
        <v>43921</v>
      </c>
      <c r="N40" s="212">
        <f t="shared" si="26"/>
        <v>44286</v>
      </c>
      <c r="O40" s="212">
        <f t="shared" si="26"/>
        <v>44651</v>
      </c>
      <c r="P40" s="212">
        <f t="shared" si="26"/>
        <v>45016</v>
      </c>
      <c r="Q40" s="212">
        <f t="shared" si="26"/>
        <v>45382</v>
      </c>
      <c r="R40" s="212">
        <f t="shared" si="26"/>
        <v>45747</v>
      </c>
      <c r="S40" s="212">
        <f t="shared" si="26"/>
        <v>46112</v>
      </c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</row>
    <row r="41" spans="1:79" s="4" customFormat="1" ht="13.15" outlineLevel="1">
      <c r="A41" s="159"/>
      <c r="B41" s="160"/>
      <c r="C41" s="161"/>
      <c r="D41" s="162"/>
      <c r="E41" s="7" t="s">
        <v>155</v>
      </c>
      <c r="G41" s="4" t="s">
        <v>143</v>
      </c>
      <c r="H41" s="4">
        <f xml:space="preserve"> SUM(M41:CA41)</f>
        <v>1</v>
      </c>
      <c r="I41" s="34"/>
      <c r="J41" s="4">
        <f xml:space="preserve"> IF(AND($F39 &gt; I40, $F39 &lt;= J40), 1, 0)</f>
        <v>0</v>
      </c>
      <c r="K41" s="4">
        <f t="shared" ref="K41:L41" si="27" xml:space="preserve"> IF(AND($F39 &gt; J40, $F39 &lt;= K40), 1, 0)</f>
        <v>0</v>
      </c>
      <c r="L41" s="4">
        <f t="shared" si="27"/>
        <v>0</v>
      </c>
      <c r="M41" s="4">
        <f t="shared" ref="M41" si="28" xml:space="preserve"> IF(AND($F39 &gt; L40, $F39 &lt;= M40), 1, 0)</f>
        <v>0</v>
      </c>
      <c r="N41" s="4">
        <f t="shared" ref="N41" si="29" xml:space="preserve"> IF(AND($F39 &gt; M40, $F39 &lt;= N40), 1, 0)</f>
        <v>0</v>
      </c>
      <c r="O41" s="4">
        <f t="shared" ref="O41" si="30" xml:space="preserve"> IF(AND($F39 &gt; N40, $F39 &lt;= O40), 1, 0)</f>
        <v>0</v>
      </c>
      <c r="P41" s="4">
        <f t="shared" ref="P41" si="31" xml:space="preserve"> IF(AND($F39 &gt; O40, $F39 &lt;= P40), 1, 0)</f>
        <v>0</v>
      </c>
      <c r="Q41" s="4">
        <f t="shared" ref="Q41" si="32" xml:space="preserve"> IF(AND($F39 &gt; P40, $F39 &lt;= Q40), 1, 0)</f>
        <v>0</v>
      </c>
      <c r="R41" s="4">
        <f t="shared" ref="R41" si="33" xml:space="preserve"> IF(AND($F39 &gt; Q40, $F39 &lt;= R40), 1, 0)</f>
        <v>1</v>
      </c>
      <c r="S41" s="4">
        <f t="shared" ref="S41" si="34" xml:space="preserve"> IF(AND($F39 &gt; R40, $F39 &lt;= S40), 1, 0)</f>
        <v>0</v>
      </c>
    </row>
    <row r="42" spans="1:79" s="4" customFormat="1" ht="13.15" outlineLevel="1">
      <c r="A42" s="159"/>
      <c r="B42" s="160"/>
      <c r="C42" s="161"/>
      <c r="D42" s="162"/>
      <c r="E42" s="7"/>
      <c r="I42" s="34"/>
      <c r="J42" s="34"/>
      <c r="K42" s="34"/>
    </row>
    <row r="43" spans="1:79" s="4" customFormat="1" ht="13.15" outlineLevel="1">
      <c r="A43" s="159"/>
      <c r="B43" s="160"/>
      <c r="C43" s="161"/>
      <c r="D43" s="162"/>
      <c r="E43" s="7" t="str">
        <f t="shared" ref="E43:I43" si="35" xml:space="preserve"> E$37</f>
        <v>1st Forecast Period Flag</v>
      </c>
      <c r="F43" s="34">
        <f t="shared" si="35"/>
        <v>0</v>
      </c>
      <c r="G43" s="34" t="str">
        <f t="shared" si="35"/>
        <v>flag</v>
      </c>
      <c r="H43" s="34">
        <f t="shared" si="35"/>
        <v>1</v>
      </c>
      <c r="I43" s="34">
        <f t="shared" si="35"/>
        <v>0</v>
      </c>
      <c r="J43" s="34">
        <f>J37</f>
        <v>0</v>
      </c>
      <c r="K43" s="34">
        <f t="shared" ref="K43:S43" si="36">K37</f>
        <v>0</v>
      </c>
      <c r="L43" s="34">
        <f t="shared" si="36"/>
        <v>0</v>
      </c>
      <c r="M43" s="34">
        <f t="shared" si="36"/>
        <v>0</v>
      </c>
      <c r="N43" s="34">
        <f t="shared" si="36"/>
        <v>1</v>
      </c>
      <c r="O43" s="34">
        <f t="shared" si="36"/>
        <v>0</v>
      </c>
      <c r="P43" s="34">
        <f t="shared" si="36"/>
        <v>0</v>
      </c>
      <c r="Q43" s="34">
        <f t="shared" si="36"/>
        <v>0</v>
      </c>
      <c r="R43" s="34">
        <f t="shared" si="36"/>
        <v>0</v>
      </c>
      <c r="S43" s="34">
        <f t="shared" si="36"/>
        <v>0</v>
      </c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</row>
    <row r="44" spans="1:79" s="4" customFormat="1" ht="13.15" outlineLevel="1">
      <c r="A44" s="159"/>
      <c r="B44" s="160"/>
      <c r="C44" s="161"/>
      <c r="D44" s="162"/>
      <c r="E44" s="7" t="str">
        <f t="shared" ref="E44:I44" si="37" xml:space="preserve"> E$41</f>
        <v>Last Forecast Period Flag</v>
      </c>
      <c r="F44" s="34">
        <f t="shared" si="37"/>
        <v>0</v>
      </c>
      <c r="G44" s="34" t="str">
        <f t="shared" si="37"/>
        <v>flag</v>
      </c>
      <c r="H44" s="34">
        <f t="shared" si="37"/>
        <v>1</v>
      </c>
      <c r="I44" s="34">
        <f t="shared" si="37"/>
        <v>0</v>
      </c>
      <c r="J44" s="34">
        <f>J41</f>
        <v>0</v>
      </c>
      <c r="K44" s="34">
        <f t="shared" ref="K44:S44" si="38">K41</f>
        <v>0</v>
      </c>
      <c r="L44" s="34">
        <f t="shared" si="38"/>
        <v>0</v>
      </c>
      <c r="M44" s="34">
        <f t="shared" si="38"/>
        <v>0</v>
      </c>
      <c r="N44" s="34">
        <f t="shared" si="38"/>
        <v>0</v>
      </c>
      <c r="O44" s="34">
        <f t="shared" si="38"/>
        <v>0</v>
      </c>
      <c r="P44" s="34">
        <f t="shared" si="38"/>
        <v>0</v>
      </c>
      <c r="Q44" s="34">
        <f t="shared" si="38"/>
        <v>0</v>
      </c>
      <c r="R44" s="34">
        <f t="shared" si="38"/>
        <v>1</v>
      </c>
      <c r="S44" s="34">
        <f t="shared" si="38"/>
        <v>0</v>
      </c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</row>
    <row r="45" spans="1:79" s="208" customFormat="1" ht="13.15" outlineLevel="1">
      <c r="A45" s="163"/>
      <c r="B45" s="160"/>
      <c r="C45" s="161"/>
      <c r="D45" s="164"/>
      <c r="E45" s="207" t="s">
        <v>156</v>
      </c>
      <c r="G45" s="208" t="s">
        <v>143</v>
      </c>
      <c r="H45" s="208">
        <f xml:space="preserve"> SUM(M45:CA45)</f>
        <v>5</v>
      </c>
      <c r="J45" s="208">
        <f xml:space="preserve"> J43 - I44 + I45</f>
        <v>0</v>
      </c>
      <c r="K45" s="208">
        <f t="shared" ref="K45:S45" si="39" xml:space="preserve"> K43 - J44 + J45</f>
        <v>0</v>
      </c>
      <c r="L45" s="208">
        <f t="shared" si="39"/>
        <v>0</v>
      </c>
      <c r="M45" s="208">
        <f t="shared" si="39"/>
        <v>0</v>
      </c>
      <c r="N45" s="208">
        <f t="shared" si="39"/>
        <v>1</v>
      </c>
      <c r="O45" s="208">
        <f t="shared" si="39"/>
        <v>1</v>
      </c>
      <c r="P45" s="208">
        <f t="shared" si="39"/>
        <v>1</v>
      </c>
      <c r="Q45" s="208">
        <f t="shared" si="39"/>
        <v>1</v>
      </c>
      <c r="R45" s="208">
        <f t="shared" si="39"/>
        <v>1</v>
      </c>
      <c r="S45" s="208">
        <f t="shared" si="39"/>
        <v>0</v>
      </c>
    </row>
    <row r="46" spans="1:79" s="34" customFormat="1" ht="13.15" outlineLevel="1">
      <c r="A46" s="163"/>
      <c r="B46" s="160"/>
      <c r="C46" s="161"/>
      <c r="D46" s="164"/>
      <c r="E46" s="7" t="s">
        <v>157</v>
      </c>
      <c r="F46" s="34">
        <f xml:space="preserve"> SUM(J45:CA45)</f>
        <v>5</v>
      </c>
      <c r="G46" s="34" t="s">
        <v>152</v>
      </c>
    </row>
    <row r="47" spans="1:79" s="34" customFormat="1" ht="13.15" outlineLevel="1">
      <c r="A47" s="163"/>
      <c r="B47" s="160"/>
      <c r="C47" s="161"/>
      <c r="D47" s="164"/>
      <c r="E47" s="7"/>
    </row>
    <row r="48" spans="1:79" s="34" customFormat="1" ht="13.15" outlineLevel="1">
      <c r="A48" s="163"/>
      <c r="B48" s="160"/>
      <c r="C48" s="161"/>
      <c r="D48" s="164"/>
      <c r="E48" s="7" t="str">
        <f t="shared" ref="E48:S48" si="40" xml:space="preserve"> E$45</f>
        <v>Forecast Period Flag</v>
      </c>
      <c r="F48" s="34">
        <f t="shared" si="40"/>
        <v>0</v>
      </c>
      <c r="G48" s="34" t="str">
        <f t="shared" si="40"/>
        <v>flag</v>
      </c>
      <c r="H48" s="34">
        <f t="shared" si="40"/>
        <v>5</v>
      </c>
      <c r="I48" s="34">
        <f t="shared" si="40"/>
        <v>0</v>
      </c>
      <c r="J48" s="34">
        <f t="shared" si="40"/>
        <v>0</v>
      </c>
      <c r="K48" s="34">
        <f t="shared" si="40"/>
        <v>0</v>
      </c>
      <c r="L48" s="34">
        <f t="shared" si="40"/>
        <v>0</v>
      </c>
      <c r="M48" s="34">
        <f t="shared" si="40"/>
        <v>0</v>
      </c>
      <c r="N48" s="34">
        <f t="shared" si="40"/>
        <v>1</v>
      </c>
      <c r="O48" s="34">
        <f t="shared" si="40"/>
        <v>1</v>
      </c>
      <c r="P48" s="34">
        <f t="shared" si="40"/>
        <v>1</v>
      </c>
      <c r="Q48" s="34">
        <f t="shared" si="40"/>
        <v>1</v>
      </c>
      <c r="R48" s="34">
        <f t="shared" si="40"/>
        <v>1</v>
      </c>
      <c r="S48" s="34">
        <f t="shared" si="40"/>
        <v>0</v>
      </c>
    </row>
    <row r="49" spans="1:25" s="208" customFormat="1" ht="13.15" outlineLevel="1">
      <c r="A49" s="223"/>
      <c r="B49" s="224"/>
      <c r="C49" s="225"/>
      <c r="D49" s="226"/>
      <c r="E49" s="207" t="s">
        <v>158</v>
      </c>
      <c r="G49" s="208" t="s">
        <v>143</v>
      </c>
      <c r="H49" s="208">
        <f xml:space="preserve"> SUM( J49:S49 )</f>
        <v>15</v>
      </c>
      <c r="J49" s="208">
        <f xml:space="preserve"> ( I49 + J48 ) * J48</f>
        <v>0</v>
      </c>
      <c r="K49" s="208">
        <f t="shared" ref="K49:S49" si="41" xml:space="preserve"> ( J49 + K48 ) * K48</f>
        <v>0</v>
      </c>
      <c r="L49" s="208">
        <f t="shared" si="41"/>
        <v>0</v>
      </c>
      <c r="M49" s="208">
        <f t="shared" si="41"/>
        <v>0</v>
      </c>
      <c r="N49" s="208">
        <f t="shared" si="41"/>
        <v>1</v>
      </c>
      <c r="O49" s="208">
        <f t="shared" si="41"/>
        <v>2</v>
      </c>
      <c r="P49" s="208">
        <f t="shared" si="41"/>
        <v>3</v>
      </c>
      <c r="Q49" s="208">
        <f t="shared" si="41"/>
        <v>4</v>
      </c>
      <c r="R49" s="208">
        <f t="shared" si="41"/>
        <v>5</v>
      </c>
      <c r="S49" s="208">
        <f t="shared" si="41"/>
        <v>0</v>
      </c>
    </row>
    <row r="50" spans="1:25" s="34" customFormat="1" ht="13.15" outlineLevel="1">
      <c r="A50" s="163"/>
      <c r="B50" s="160"/>
      <c r="C50" s="161"/>
      <c r="D50" s="164"/>
      <c r="E50" s="7"/>
    </row>
    <row r="51" spans="1:25" s="34" customFormat="1" ht="13.15" outlineLevel="1">
      <c r="A51" s="163"/>
      <c r="B51" s="160"/>
      <c r="C51" s="161"/>
      <c r="D51" s="164"/>
      <c r="E51" s="7" t="str">
        <f t="shared" ref="E51:I51" si="42" xml:space="preserve"> E$31</f>
        <v>Pre Forecast Period Flag</v>
      </c>
      <c r="F51" s="34">
        <f t="shared" si="42"/>
        <v>0</v>
      </c>
      <c r="G51" s="34" t="str">
        <f t="shared" si="42"/>
        <v>flag</v>
      </c>
      <c r="H51" s="34">
        <f t="shared" si="42"/>
        <v>1</v>
      </c>
      <c r="I51" s="34">
        <f t="shared" si="42"/>
        <v>0</v>
      </c>
      <c r="J51" s="34">
        <f>J31</f>
        <v>1</v>
      </c>
      <c r="K51" s="34">
        <f t="shared" ref="K51:S51" si="43">K31</f>
        <v>1</v>
      </c>
      <c r="L51" s="34">
        <f t="shared" si="43"/>
        <v>1</v>
      </c>
      <c r="M51" s="34">
        <f t="shared" si="43"/>
        <v>1</v>
      </c>
      <c r="N51" s="34">
        <f t="shared" si="43"/>
        <v>0</v>
      </c>
      <c r="O51" s="34">
        <f t="shared" si="43"/>
        <v>0</v>
      </c>
      <c r="P51" s="34">
        <f t="shared" si="43"/>
        <v>0</v>
      </c>
      <c r="Q51" s="34">
        <f t="shared" si="43"/>
        <v>0</v>
      </c>
      <c r="R51" s="34">
        <f t="shared" si="43"/>
        <v>0</v>
      </c>
      <c r="S51" s="34">
        <f t="shared" si="43"/>
        <v>0</v>
      </c>
    </row>
    <row r="52" spans="1:25" s="51" customFormat="1" ht="13.15" outlineLevel="1">
      <c r="A52" s="215"/>
      <c r="B52" s="216"/>
      <c r="C52" s="217"/>
      <c r="D52" s="218"/>
      <c r="E52" s="219" t="str">
        <f t="shared" ref="E52:I52" si="44" xml:space="preserve"> E$45</f>
        <v>Forecast Period Flag</v>
      </c>
      <c r="F52" s="51">
        <f t="shared" si="44"/>
        <v>0</v>
      </c>
      <c r="G52" s="51" t="str">
        <f t="shared" si="44"/>
        <v>flag</v>
      </c>
      <c r="H52" s="51">
        <f t="shared" si="44"/>
        <v>5</v>
      </c>
      <c r="I52" s="51">
        <f t="shared" si="44"/>
        <v>0</v>
      </c>
      <c r="J52" s="51">
        <f>J45</f>
        <v>0</v>
      </c>
      <c r="K52" s="51">
        <f t="shared" ref="K52:S52" si="45">K45</f>
        <v>0</v>
      </c>
      <c r="L52" s="51">
        <f t="shared" si="45"/>
        <v>0</v>
      </c>
      <c r="M52" s="51">
        <f t="shared" si="45"/>
        <v>0</v>
      </c>
      <c r="N52" s="51">
        <f t="shared" si="45"/>
        <v>1</v>
      </c>
      <c r="O52" s="51">
        <f t="shared" si="45"/>
        <v>1</v>
      </c>
      <c r="P52" s="51">
        <f t="shared" si="45"/>
        <v>1</v>
      </c>
      <c r="Q52" s="51">
        <f t="shared" si="45"/>
        <v>1</v>
      </c>
      <c r="R52" s="51">
        <f t="shared" si="45"/>
        <v>1</v>
      </c>
      <c r="S52" s="51">
        <f t="shared" si="45"/>
        <v>0</v>
      </c>
    </row>
    <row r="53" spans="1:25" s="34" customFormat="1" ht="13.15" outlineLevel="1">
      <c r="A53" s="163"/>
      <c r="B53" s="160"/>
      <c r="C53" s="161"/>
      <c r="D53" s="164"/>
      <c r="E53" s="7" t="s">
        <v>159</v>
      </c>
      <c r="G53" s="34" t="s">
        <v>143</v>
      </c>
      <c r="J53" s="34" t="str">
        <f t="shared" ref="J53:L53" si="46" xml:space="preserve"> IF(J51 = 1, "Pre Fcst", IF(J52 = 1, "Forecast", "Post-Fcst"))</f>
        <v>Pre Fcst</v>
      </c>
      <c r="K53" s="34" t="str">
        <f t="shared" si="46"/>
        <v>Pre Fcst</v>
      </c>
      <c r="L53" s="34" t="str">
        <f t="shared" si="46"/>
        <v>Pre Fcst</v>
      </c>
      <c r="M53" s="34" t="str">
        <f t="shared" ref="M53:S53" si="47" xml:space="preserve"> IF(M51 = 1, "Pre Fcst", IF(M52 = 1, "Forecast", "Post-Fcst"))</f>
        <v>Pre Fcst</v>
      </c>
      <c r="N53" s="34" t="str">
        <f t="shared" si="47"/>
        <v>Forecast</v>
      </c>
      <c r="O53" s="34" t="str">
        <f t="shared" si="47"/>
        <v>Forecast</v>
      </c>
      <c r="P53" s="34" t="str">
        <f t="shared" si="47"/>
        <v>Forecast</v>
      </c>
      <c r="Q53" s="34" t="str">
        <f t="shared" si="47"/>
        <v>Forecast</v>
      </c>
      <c r="R53" s="34" t="str">
        <f t="shared" si="47"/>
        <v>Forecast</v>
      </c>
      <c r="S53" s="34" t="str">
        <f t="shared" si="47"/>
        <v>Post-Fcst</v>
      </c>
    </row>
    <row r="54" spans="1:25" s="34" customFormat="1" ht="13.15" outlineLevel="1">
      <c r="A54" s="163"/>
      <c r="B54" s="160"/>
      <c r="C54" s="161"/>
      <c r="D54" s="164"/>
      <c r="E54" s="7"/>
    </row>
    <row r="55" spans="1:25" s="3" customFormat="1" ht="13.15">
      <c r="A55" s="35" t="s">
        <v>160</v>
      </c>
      <c r="B55" s="35"/>
      <c r="C55" s="35"/>
      <c r="D55" s="35"/>
      <c r="E55" s="35"/>
      <c r="F55" s="35"/>
      <c r="G55" s="36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s="34" customFormat="1" ht="13.15">
      <c r="A56" s="163"/>
      <c r="B56" s="160"/>
      <c r="C56" s="161"/>
      <c r="D56" s="164"/>
      <c r="E56" s="7"/>
    </row>
    <row r="57" spans="1:25" s="51" customFormat="1" ht="13.15" outlineLevel="1">
      <c r="A57" s="215"/>
      <c r="B57" s="216"/>
      <c r="C57" s="217"/>
      <c r="D57" s="218"/>
      <c r="E57" s="219" t="str">
        <f t="shared" ref="E57:I57" si="48" xml:space="preserve"> E$41</f>
        <v>Last Forecast Period Flag</v>
      </c>
      <c r="F57" s="51">
        <f t="shared" si="48"/>
        <v>0</v>
      </c>
      <c r="G57" s="51" t="str">
        <f t="shared" si="48"/>
        <v>flag</v>
      </c>
      <c r="H57" s="51">
        <f t="shared" si="48"/>
        <v>1</v>
      </c>
      <c r="I57" s="51">
        <f t="shared" si="48"/>
        <v>0</v>
      </c>
      <c r="J57" s="51">
        <f>J$41</f>
        <v>0</v>
      </c>
      <c r="K57" s="51">
        <f t="shared" ref="K57:S57" si="49">K$41</f>
        <v>0</v>
      </c>
      <c r="L57" s="51">
        <f t="shared" si="49"/>
        <v>0</v>
      </c>
      <c r="M57" s="51">
        <f t="shared" si="49"/>
        <v>0</v>
      </c>
      <c r="N57" s="51">
        <f t="shared" si="49"/>
        <v>0</v>
      </c>
      <c r="O57" s="51">
        <f t="shared" si="49"/>
        <v>0</v>
      </c>
      <c r="P57" s="51">
        <f t="shared" si="49"/>
        <v>0</v>
      </c>
      <c r="Q57" s="51">
        <f t="shared" si="49"/>
        <v>0</v>
      </c>
      <c r="R57" s="51">
        <f t="shared" si="49"/>
        <v>1</v>
      </c>
      <c r="S57" s="51">
        <f t="shared" si="49"/>
        <v>0</v>
      </c>
    </row>
    <row r="58" spans="1:25" s="34" customFormat="1" ht="13.15" outlineLevel="1">
      <c r="A58" s="163"/>
      <c r="B58" s="160"/>
      <c r="C58" s="161"/>
      <c r="D58" s="164"/>
      <c r="E58" s="7" t="s">
        <v>161</v>
      </c>
      <c r="G58" s="34" t="s">
        <v>143</v>
      </c>
      <c r="H58" s="34">
        <f xml:space="preserve"> SUM(M58:CA58)</f>
        <v>1</v>
      </c>
      <c r="J58" s="34">
        <f xml:space="preserve"> I$57</f>
        <v>0</v>
      </c>
      <c r="K58" s="34">
        <f t="shared" ref="K58:S58" si="50" xml:space="preserve"> J$57</f>
        <v>0</v>
      </c>
      <c r="L58" s="34">
        <f t="shared" si="50"/>
        <v>0</v>
      </c>
      <c r="M58" s="34">
        <f t="shared" si="50"/>
        <v>0</v>
      </c>
      <c r="N58" s="34">
        <f t="shared" si="50"/>
        <v>0</v>
      </c>
      <c r="O58" s="34">
        <f t="shared" si="50"/>
        <v>0</v>
      </c>
      <c r="P58" s="34">
        <f t="shared" si="50"/>
        <v>0</v>
      </c>
      <c r="Q58" s="34">
        <f t="shared" si="50"/>
        <v>0</v>
      </c>
      <c r="R58" s="34">
        <f t="shared" si="50"/>
        <v>0</v>
      </c>
      <c r="S58" s="34">
        <f t="shared" si="50"/>
        <v>1</v>
      </c>
    </row>
    <row r="59" spans="1:25" s="34" customFormat="1" ht="13.15" outlineLevel="1">
      <c r="A59" s="163"/>
      <c r="B59" s="160"/>
      <c r="C59" s="161"/>
      <c r="D59" s="164"/>
      <c r="E59" s="7"/>
    </row>
    <row r="60" spans="1:25" s="34" customFormat="1" ht="13.15" outlineLevel="1">
      <c r="A60" s="163"/>
      <c r="B60" s="160"/>
      <c r="C60" s="161"/>
      <c r="D60" s="164"/>
      <c r="E60" s="7" t="str">
        <f t="shared" ref="E60:I60" si="51" xml:space="preserve"> E$58</f>
        <v>1st Post Last Forecast Period Flag</v>
      </c>
      <c r="F60" s="34">
        <f t="shared" si="51"/>
        <v>0</v>
      </c>
      <c r="G60" s="34" t="str">
        <f t="shared" si="51"/>
        <v>flag</v>
      </c>
      <c r="H60" s="34">
        <f t="shared" si="51"/>
        <v>1</v>
      </c>
      <c r="I60" s="34">
        <f t="shared" si="51"/>
        <v>0</v>
      </c>
      <c r="J60" s="34">
        <f>J$58</f>
        <v>0</v>
      </c>
      <c r="K60" s="34">
        <f t="shared" ref="K60:S60" si="52">K$58</f>
        <v>0</v>
      </c>
      <c r="L60" s="34">
        <f t="shared" si="52"/>
        <v>0</v>
      </c>
      <c r="M60" s="34">
        <f t="shared" si="52"/>
        <v>0</v>
      </c>
      <c r="N60" s="34">
        <f t="shared" si="52"/>
        <v>0</v>
      </c>
      <c r="O60" s="34">
        <f t="shared" si="52"/>
        <v>0</v>
      </c>
      <c r="P60" s="34">
        <f t="shared" si="52"/>
        <v>0</v>
      </c>
      <c r="Q60" s="34">
        <f t="shared" si="52"/>
        <v>0</v>
      </c>
      <c r="R60" s="34">
        <f t="shared" si="52"/>
        <v>0</v>
      </c>
      <c r="S60" s="34">
        <f t="shared" si="52"/>
        <v>1</v>
      </c>
    </row>
    <row r="61" spans="1:25" s="34" customFormat="1" ht="13.15" outlineLevel="1">
      <c r="A61" s="163"/>
      <c r="B61" s="160"/>
      <c r="C61" s="161"/>
      <c r="D61" s="164"/>
      <c r="E61" s="7" t="s">
        <v>162</v>
      </c>
      <c r="G61" s="34" t="s">
        <v>143</v>
      </c>
      <c r="H61" s="34">
        <f xml:space="preserve"> SUM(M61:CA61)</f>
        <v>1</v>
      </c>
      <c r="J61" s="34">
        <f xml:space="preserve"> I61 + J60</f>
        <v>0</v>
      </c>
      <c r="K61" s="34">
        <f t="shared" ref="K61:S61" si="53" xml:space="preserve"> J61 + K60</f>
        <v>0</v>
      </c>
      <c r="L61" s="34">
        <f t="shared" si="53"/>
        <v>0</v>
      </c>
      <c r="M61" s="34">
        <f t="shared" si="53"/>
        <v>0</v>
      </c>
      <c r="N61" s="34">
        <f t="shared" si="53"/>
        <v>0</v>
      </c>
      <c r="O61" s="34">
        <f t="shared" si="53"/>
        <v>0</v>
      </c>
      <c r="P61" s="34">
        <f t="shared" si="53"/>
        <v>0</v>
      </c>
      <c r="Q61" s="34">
        <f t="shared" si="53"/>
        <v>0</v>
      </c>
      <c r="R61" s="34">
        <f t="shared" si="53"/>
        <v>0</v>
      </c>
      <c r="S61" s="34">
        <f t="shared" si="53"/>
        <v>1</v>
      </c>
    </row>
    <row r="62" spans="1:25" s="34" customFormat="1" ht="13.15" outlineLevel="1">
      <c r="A62" s="163"/>
      <c r="B62" s="160"/>
      <c r="C62" s="161"/>
      <c r="D62" s="164"/>
      <c r="E62" s="7" t="s">
        <v>163</v>
      </c>
      <c r="F62" s="34">
        <f xml:space="preserve"> SUM(J61:CA61)</f>
        <v>1</v>
      </c>
      <c r="G62" s="34" t="s">
        <v>152</v>
      </c>
    </row>
    <row r="63" spans="1:25" s="4" customFormat="1" ht="13.15">
      <c r="A63" s="159"/>
      <c r="B63" s="160"/>
      <c r="C63" s="161"/>
      <c r="D63" s="162"/>
      <c r="E63" s="6"/>
      <c r="I63" s="34"/>
      <c r="J63" s="34"/>
      <c r="K63" s="34"/>
    </row>
    <row r="64" spans="1:25" s="3" customFormat="1" ht="13.15">
      <c r="A64" s="35" t="s">
        <v>164</v>
      </c>
      <c r="B64" s="35"/>
      <c r="C64" s="35"/>
      <c r="D64" s="35"/>
      <c r="E64" s="35"/>
      <c r="F64" s="35"/>
      <c r="G64" s="36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</row>
    <row r="65" spans="1:25" s="4" customFormat="1" ht="13.15">
      <c r="A65" s="159"/>
      <c r="B65" s="160"/>
      <c r="C65" s="161"/>
      <c r="D65" s="162"/>
      <c r="E65" s="6"/>
      <c r="I65" s="34"/>
      <c r="J65" s="34"/>
      <c r="K65" s="34"/>
    </row>
    <row r="66" spans="1:25" s="4" customFormat="1" ht="13.15" outlineLevel="1">
      <c r="A66" s="159"/>
      <c r="B66" s="160"/>
      <c r="C66" s="161"/>
      <c r="D66" s="162"/>
      <c r="E66" s="6" t="str">
        <f xml:space="preserve"> E$12</f>
        <v>Model Column Total</v>
      </c>
      <c r="F66" s="4">
        <f xml:space="preserve"> F$12</f>
        <v>10</v>
      </c>
      <c r="G66" s="4" t="str">
        <f xml:space="preserve"> G$12</f>
        <v>column</v>
      </c>
      <c r="H66" s="4">
        <f t="shared" ref="H66:S66" si="54" xml:space="preserve"> H$12</f>
        <v>0</v>
      </c>
      <c r="I66" s="4">
        <f t="shared" si="54"/>
        <v>0</v>
      </c>
      <c r="J66" s="4">
        <f t="shared" si="54"/>
        <v>0</v>
      </c>
      <c r="K66" s="4">
        <f t="shared" si="54"/>
        <v>0</v>
      </c>
      <c r="L66" s="4">
        <f t="shared" si="54"/>
        <v>0</v>
      </c>
      <c r="M66" s="4">
        <f t="shared" si="54"/>
        <v>0</v>
      </c>
      <c r="N66" s="4">
        <f t="shared" si="54"/>
        <v>0</v>
      </c>
      <c r="O66" s="4">
        <f t="shared" si="54"/>
        <v>0</v>
      </c>
      <c r="P66" s="4">
        <f t="shared" si="54"/>
        <v>0</v>
      </c>
      <c r="Q66" s="4">
        <f t="shared" si="54"/>
        <v>0</v>
      </c>
      <c r="R66" s="4">
        <f t="shared" si="54"/>
        <v>0</v>
      </c>
      <c r="S66" s="4">
        <f t="shared" si="54"/>
        <v>0</v>
      </c>
    </row>
    <row r="67" spans="1:25" s="4" customFormat="1" ht="13.15" outlineLevel="1">
      <c r="A67" s="159"/>
      <c r="B67" s="160"/>
      <c r="C67" s="161"/>
      <c r="D67" s="162" t="s">
        <v>165</v>
      </c>
      <c r="E67" s="6" t="str">
        <f xml:space="preserve"> E$32</f>
        <v>Pre Forecast Period Total</v>
      </c>
      <c r="F67" s="4">
        <f xml:space="preserve"> F$32</f>
        <v>4</v>
      </c>
      <c r="G67" s="4" t="str">
        <f xml:space="preserve"> G$32</f>
        <v>columns</v>
      </c>
      <c r="H67" s="4">
        <f t="shared" ref="H67:S67" si="55" xml:space="preserve"> H$32</f>
        <v>0</v>
      </c>
      <c r="I67" s="4">
        <f t="shared" si="55"/>
        <v>0</v>
      </c>
      <c r="J67" s="4">
        <f t="shared" si="55"/>
        <v>0</v>
      </c>
      <c r="K67" s="4">
        <f t="shared" si="55"/>
        <v>0</v>
      </c>
      <c r="L67" s="4">
        <f t="shared" si="55"/>
        <v>0</v>
      </c>
      <c r="M67" s="4">
        <f t="shared" si="55"/>
        <v>0</v>
      </c>
      <c r="N67" s="4">
        <f t="shared" si="55"/>
        <v>0</v>
      </c>
      <c r="O67" s="4">
        <f t="shared" si="55"/>
        <v>0</v>
      </c>
      <c r="P67" s="4">
        <f t="shared" si="55"/>
        <v>0</v>
      </c>
      <c r="Q67" s="4">
        <f t="shared" si="55"/>
        <v>0</v>
      </c>
      <c r="R67" s="4">
        <f t="shared" si="55"/>
        <v>0</v>
      </c>
      <c r="S67" s="4">
        <f t="shared" si="55"/>
        <v>0</v>
      </c>
    </row>
    <row r="68" spans="1:25" s="4" customFormat="1" ht="13.15" outlineLevel="1">
      <c r="A68" s="159"/>
      <c r="B68" s="160"/>
      <c r="C68" s="161"/>
      <c r="D68" s="162" t="s">
        <v>165</v>
      </c>
      <c r="E68" s="6" t="str">
        <f xml:space="preserve"> E$46</f>
        <v xml:space="preserve">Forecast Period Total </v>
      </c>
      <c r="F68" s="4">
        <f xml:space="preserve"> F$46</f>
        <v>5</v>
      </c>
      <c r="G68" s="4" t="str">
        <f xml:space="preserve"> G$46</f>
        <v>columns</v>
      </c>
      <c r="H68" s="4">
        <f t="shared" ref="H68:S68" si="56" xml:space="preserve"> H$46</f>
        <v>0</v>
      </c>
      <c r="I68" s="4">
        <f t="shared" si="56"/>
        <v>0</v>
      </c>
      <c r="J68" s="4">
        <f t="shared" si="56"/>
        <v>0</v>
      </c>
      <c r="K68" s="4">
        <f t="shared" si="56"/>
        <v>0</v>
      </c>
      <c r="L68" s="4">
        <f t="shared" si="56"/>
        <v>0</v>
      </c>
      <c r="M68" s="4">
        <f t="shared" si="56"/>
        <v>0</v>
      </c>
      <c r="N68" s="4">
        <f t="shared" si="56"/>
        <v>0</v>
      </c>
      <c r="O68" s="4">
        <f t="shared" si="56"/>
        <v>0</v>
      </c>
      <c r="P68" s="4">
        <f t="shared" si="56"/>
        <v>0</v>
      </c>
      <c r="Q68" s="4">
        <f t="shared" si="56"/>
        <v>0</v>
      </c>
      <c r="R68" s="4">
        <f t="shared" si="56"/>
        <v>0</v>
      </c>
      <c r="S68" s="4">
        <f t="shared" si="56"/>
        <v>0</v>
      </c>
    </row>
    <row r="69" spans="1:25" s="4" customFormat="1" ht="13.15" outlineLevel="1">
      <c r="A69" s="159"/>
      <c r="B69" s="160"/>
      <c r="C69" s="161"/>
      <c r="D69" s="162" t="s">
        <v>165</v>
      </c>
      <c r="E69" s="6" t="str">
        <f xml:space="preserve"> E$62</f>
        <v>Post Forecast Period Total</v>
      </c>
      <c r="F69" s="4">
        <f xml:space="preserve"> F$62</f>
        <v>1</v>
      </c>
      <c r="G69" s="4" t="str">
        <f xml:space="preserve"> G$62</f>
        <v>columns</v>
      </c>
      <c r="H69" s="4">
        <f t="shared" ref="H69:S69" si="57" xml:space="preserve"> H$62</f>
        <v>0</v>
      </c>
      <c r="I69" s="4">
        <f t="shared" si="57"/>
        <v>0</v>
      </c>
      <c r="J69" s="4">
        <f t="shared" si="57"/>
        <v>0</v>
      </c>
      <c r="K69" s="4">
        <f t="shared" si="57"/>
        <v>0</v>
      </c>
      <c r="L69" s="4">
        <f t="shared" si="57"/>
        <v>0</v>
      </c>
      <c r="M69" s="4">
        <f t="shared" si="57"/>
        <v>0</v>
      </c>
      <c r="N69" s="4">
        <f t="shared" si="57"/>
        <v>0</v>
      </c>
      <c r="O69" s="4">
        <f t="shared" si="57"/>
        <v>0</v>
      </c>
      <c r="P69" s="4">
        <f t="shared" si="57"/>
        <v>0</v>
      </c>
      <c r="Q69" s="4">
        <f t="shared" si="57"/>
        <v>0</v>
      </c>
      <c r="R69" s="4">
        <f t="shared" si="57"/>
        <v>0</v>
      </c>
      <c r="S69" s="4">
        <f t="shared" si="57"/>
        <v>0</v>
      </c>
    </row>
    <row r="70" spans="1:25" s="34" customFormat="1" ht="13.15" outlineLevel="1">
      <c r="A70" s="163"/>
      <c r="B70" s="160"/>
      <c r="C70" s="161"/>
      <c r="D70" s="164"/>
      <c r="E70" s="7" t="s">
        <v>166</v>
      </c>
      <c r="F70" s="250">
        <f xml:space="preserve"> IF(F66 - SUM(F67:F69) &lt;&gt; 0, 1, 0)</f>
        <v>0</v>
      </c>
      <c r="G70" s="34" t="s">
        <v>167</v>
      </c>
    </row>
    <row r="71" spans="1:25" s="24" customFormat="1" ht="13.15">
      <c r="F71" s="26"/>
      <c r="I71" s="26"/>
      <c r="J71" s="26"/>
      <c r="K71" s="26"/>
    </row>
    <row r="72" spans="1:25" s="3" customFormat="1" ht="13.15">
      <c r="A72" s="35" t="s">
        <v>168</v>
      </c>
      <c r="B72" s="35"/>
      <c r="C72" s="35"/>
      <c r="D72" s="35"/>
      <c r="E72" s="35"/>
      <c r="F72" s="35"/>
      <c r="G72" s="36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</row>
    <row r="73" spans="1:25" s="3" customFormat="1" ht="13.15">
      <c r="A73" s="43"/>
      <c r="B73" s="43"/>
      <c r="C73" s="43"/>
      <c r="D73" s="43"/>
      <c r="E73" s="43"/>
      <c r="F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s="4" customFormat="1" ht="13.15">
      <c r="A74" s="159"/>
      <c r="B74" s="160"/>
      <c r="C74" s="161"/>
      <c r="D74" s="162"/>
      <c r="E74" s="6"/>
      <c r="I74" s="34"/>
      <c r="J74" s="34"/>
      <c r="K74" s="34"/>
    </row>
    <row r="75" spans="1:25" s="34" customFormat="1" ht="13.15" outlineLevel="1">
      <c r="A75" s="163"/>
      <c r="B75" s="160"/>
      <c r="C75" s="161"/>
      <c r="D75" s="164"/>
      <c r="E75" s="191" t="str">
        <f>InpCol!E$23</f>
        <v>First Modelling Column Financial Year Number</v>
      </c>
      <c r="F75" s="220">
        <f>InpCol!F$23</f>
        <v>2017</v>
      </c>
      <c r="G75" s="191" t="str">
        <f>InpCol!G$23</f>
        <v>year #</v>
      </c>
      <c r="H75" s="191">
        <f>InpCol!H$23</f>
        <v>0</v>
      </c>
      <c r="I75" s="191">
        <f>InpCol!I$23</f>
        <v>0</v>
      </c>
      <c r="J75" s="191">
        <f>InpCol!J$23</f>
        <v>0</v>
      </c>
      <c r="K75" s="191">
        <f>InpCol!K$23</f>
        <v>0</v>
      </c>
      <c r="L75" s="191">
        <f>InpCol!L$23</f>
        <v>0</v>
      </c>
      <c r="M75" s="191">
        <f>InpCol!M$23</f>
        <v>0</v>
      </c>
      <c r="N75" s="191">
        <f>InpCol!N$23</f>
        <v>0</v>
      </c>
      <c r="O75" s="191">
        <f>InpCol!O$23</f>
        <v>0</v>
      </c>
      <c r="P75" s="191">
        <f>InpCol!P$23</f>
        <v>0</v>
      </c>
      <c r="Q75" s="191">
        <f>InpCol!Q$23</f>
        <v>0</v>
      </c>
      <c r="R75" s="191">
        <f>InpCol!R$23</f>
        <v>0</v>
      </c>
      <c r="S75" s="191">
        <f>InpCol!S$23</f>
        <v>0</v>
      </c>
    </row>
    <row r="76" spans="1:25" s="34" customFormat="1" ht="13.15" outlineLevel="1">
      <c r="A76" s="163"/>
      <c r="B76" s="160"/>
      <c r="C76" s="161"/>
      <c r="D76" s="164"/>
      <c r="E76" s="191" t="str">
        <f>InpCol!E$24</f>
        <v>Financial Year End Month Number</v>
      </c>
      <c r="F76" s="221">
        <f>InpCol!F$24</f>
        <v>3</v>
      </c>
      <c r="G76" s="191" t="str">
        <f>InpCol!G$24</f>
        <v>month #</v>
      </c>
      <c r="H76" s="191">
        <f>InpCol!H$24</f>
        <v>0</v>
      </c>
      <c r="I76" s="191">
        <f>InpCol!I$24</f>
        <v>0</v>
      </c>
      <c r="J76" s="191">
        <f>InpCol!J$24</f>
        <v>0</v>
      </c>
      <c r="K76" s="191">
        <f>InpCol!K$24</f>
        <v>0</v>
      </c>
      <c r="L76" s="191">
        <f>InpCol!L$24</f>
        <v>0</v>
      </c>
      <c r="M76" s="191">
        <f>InpCol!M$24</f>
        <v>0</v>
      </c>
      <c r="N76" s="191">
        <f>InpCol!N$24</f>
        <v>0</v>
      </c>
      <c r="O76" s="191">
        <f>InpCol!O$24</f>
        <v>0</v>
      </c>
      <c r="P76" s="191">
        <f>InpCol!P$24</f>
        <v>0</v>
      </c>
      <c r="Q76" s="191">
        <f>InpCol!Q$24</f>
        <v>0</v>
      </c>
      <c r="R76" s="191">
        <f>InpCol!R$24</f>
        <v>0</v>
      </c>
      <c r="S76" s="191">
        <f>InpCol!S$24</f>
        <v>0</v>
      </c>
    </row>
    <row r="77" spans="1:25" s="202" customFormat="1" ht="13.15" outlineLevel="1">
      <c r="A77" s="222"/>
      <c r="B77" s="204"/>
      <c r="C77" s="205"/>
      <c r="D77" s="201"/>
      <c r="E77" s="6" t="str">
        <f t="shared" ref="E77:S77" si="58" xml:space="preserve"> E$23</f>
        <v>Model Period END</v>
      </c>
      <c r="F77" s="202">
        <f t="shared" si="58"/>
        <v>0</v>
      </c>
      <c r="G77" s="202" t="str">
        <f t="shared" si="58"/>
        <v>date</v>
      </c>
      <c r="H77" s="202">
        <f t="shared" si="58"/>
        <v>0</v>
      </c>
      <c r="I77" s="202">
        <f t="shared" si="58"/>
        <v>0</v>
      </c>
      <c r="J77" s="202">
        <f t="shared" si="58"/>
        <v>42825</v>
      </c>
      <c r="K77" s="202">
        <f t="shared" si="58"/>
        <v>43190</v>
      </c>
      <c r="L77" s="202">
        <f t="shared" si="58"/>
        <v>43555</v>
      </c>
      <c r="M77" s="202">
        <f t="shared" si="58"/>
        <v>43921</v>
      </c>
      <c r="N77" s="202">
        <f t="shared" si="58"/>
        <v>44286</v>
      </c>
      <c r="O77" s="202">
        <f t="shared" si="58"/>
        <v>44651</v>
      </c>
      <c r="P77" s="202">
        <f t="shared" si="58"/>
        <v>45016</v>
      </c>
      <c r="Q77" s="202">
        <f t="shared" si="58"/>
        <v>45382</v>
      </c>
      <c r="R77" s="202">
        <f t="shared" si="58"/>
        <v>45747</v>
      </c>
      <c r="S77" s="202">
        <f t="shared" si="58"/>
        <v>46112</v>
      </c>
    </row>
    <row r="78" spans="1:25" s="34" customFormat="1" ht="13.15" outlineLevel="1">
      <c r="A78" s="159"/>
      <c r="B78" s="160"/>
      <c r="C78" s="161"/>
      <c r="D78" s="162"/>
      <c r="E78" s="6" t="str">
        <f t="shared" ref="E78:S78" si="59" xml:space="preserve"> E$15</f>
        <v>First model column flag</v>
      </c>
      <c r="F78" s="4">
        <f t="shared" si="59"/>
        <v>0</v>
      </c>
      <c r="G78" s="4" t="str">
        <f t="shared" si="59"/>
        <v>flag</v>
      </c>
      <c r="H78" s="4">
        <f t="shared" si="59"/>
        <v>0</v>
      </c>
      <c r="I78" s="4">
        <f t="shared" si="59"/>
        <v>0</v>
      </c>
      <c r="J78" s="4">
        <f t="shared" si="59"/>
        <v>1</v>
      </c>
      <c r="K78" s="4">
        <f t="shared" si="59"/>
        <v>0</v>
      </c>
      <c r="L78" s="4">
        <f t="shared" si="59"/>
        <v>0</v>
      </c>
      <c r="M78" s="4">
        <f t="shared" si="59"/>
        <v>0</v>
      </c>
      <c r="N78" s="4">
        <f t="shared" si="59"/>
        <v>0</v>
      </c>
      <c r="O78" s="4">
        <f t="shared" si="59"/>
        <v>0</v>
      </c>
      <c r="P78" s="4">
        <f t="shared" si="59"/>
        <v>0</v>
      </c>
      <c r="Q78" s="4">
        <f t="shared" si="59"/>
        <v>0</v>
      </c>
      <c r="R78" s="4">
        <f t="shared" si="59"/>
        <v>0</v>
      </c>
      <c r="S78" s="4">
        <f t="shared" si="59"/>
        <v>0</v>
      </c>
    </row>
    <row r="79" spans="1:25" s="208" customFormat="1" ht="13.15" outlineLevel="1">
      <c r="A79" s="223"/>
      <c r="B79" s="224"/>
      <c r="C79" s="225"/>
      <c r="D79" s="226"/>
      <c r="E79" s="207" t="s">
        <v>169</v>
      </c>
      <c r="G79" s="208" t="s">
        <v>170</v>
      </c>
      <c r="J79" s="227">
        <f xml:space="preserve"> IF(J78 = 1, $F75, IF(J77 &gt; (DATE(I79, $F76 + 1, 1) - 1), I79 + 1, I79))</f>
        <v>2017</v>
      </c>
      <c r="K79" s="227">
        <f t="shared" ref="K79:S79" si="60" xml:space="preserve"> IF(K78 = 1, $F75, IF(K77 &gt; (DATE(J79, $F76 + 1, 1) - 1), J79 + 1, J79))</f>
        <v>2018</v>
      </c>
      <c r="L79" s="227">
        <f t="shared" si="60"/>
        <v>2019</v>
      </c>
      <c r="M79" s="227">
        <f t="shared" si="60"/>
        <v>2020</v>
      </c>
      <c r="N79" s="227">
        <f t="shared" si="60"/>
        <v>2021</v>
      </c>
      <c r="O79" s="227">
        <f t="shared" si="60"/>
        <v>2022</v>
      </c>
      <c r="P79" s="227">
        <f t="shared" si="60"/>
        <v>2023</v>
      </c>
      <c r="Q79" s="227">
        <f t="shared" si="60"/>
        <v>2024</v>
      </c>
      <c r="R79" s="227">
        <f t="shared" si="60"/>
        <v>2025</v>
      </c>
      <c r="S79" s="227">
        <f t="shared" si="60"/>
        <v>2026</v>
      </c>
      <c r="T79" s="227"/>
      <c r="U79" s="227"/>
      <c r="V79" s="227"/>
      <c r="W79" s="227"/>
      <c r="X79" s="227"/>
    </row>
    <row r="80" spans="1:25" s="4" customFormat="1" ht="13.15" outlineLevel="1">
      <c r="A80" s="159"/>
      <c r="B80" s="160"/>
      <c r="C80" s="161"/>
      <c r="D80" s="162"/>
      <c r="E80" s="6"/>
      <c r="I80" s="34"/>
      <c r="J80" s="34"/>
      <c r="K80" s="34"/>
    </row>
    <row r="81" spans="1:11" s="229" customFormat="1" ht="13.15">
      <c r="A81" s="228" t="s">
        <v>125</v>
      </c>
    </row>
    <row r="82" spans="1:11" s="24" customFormat="1" ht="13.15">
      <c r="I82" s="26"/>
      <c r="J82" s="26"/>
      <c r="K82" s="26"/>
    </row>
    <row r="83" spans="1:11" s="24" customFormat="1" ht="13.15">
      <c r="I83" s="26"/>
      <c r="J83" s="26"/>
      <c r="K83" s="26"/>
    </row>
    <row r="84" spans="1:11" s="24" customFormat="1" ht="13.15">
      <c r="I84" s="26"/>
      <c r="J84" s="26"/>
      <c r="K84" s="26"/>
    </row>
    <row r="85" spans="1:11"/>
    <row r="86" spans="1:11"/>
    <row r="87" spans="1:11"/>
    <row r="88" spans="1:11"/>
    <row r="89" spans="1:11"/>
    <row r="90" spans="1:11"/>
    <row r="91" spans="1:11"/>
    <row r="92" spans="1:11"/>
    <row r="93" spans="1:11"/>
  </sheetData>
  <conditionalFormatting sqref="M4">
    <cfRule type="cellIs" dxfId="13" priority="6" operator="equal">
      <formula>"Post-Fcst"</formula>
    </cfRule>
    <cfRule type="cellIs" dxfId="12" priority="7" operator="equal">
      <formula>"Forecast"</formula>
    </cfRule>
    <cfRule type="cellIs" dxfId="11" priority="8" operator="equal">
      <formula>"Pre Fcst"</formula>
    </cfRule>
  </conditionalFormatting>
  <conditionalFormatting sqref="J4:L4">
    <cfRule type="cellIs" dxfId="10" priority="3" operator="equal">
      <formula>"Post-Fcst"</formula>
    </cfRule>
    <cfRule type="cellIs" dxfId="9" priority="4" operator="equal">
      <formula>"Forecast"</formula>
    </cfRule>
    <cfRule type="cellIs" dxfId="8" priority="5" operator="equal">
      <formula>"Pre Fcst"</formula>
    </cfRule>
  </conditionalFormatting>
  <conditionalFormatting sqref="F70">
    <cfRule type="cellIs" dxfId="7" priority="1" stopIfTrue="1" operator="notEqual">
      <formula>0</formula>
    </cfRule>
    <cfRule type="cellIs" dxfId="6" priority="2" stopIfTrue="1" operator="equal">
      <formula>""</formula>
    </cfRule>
  </conditionalFormatting>
  <pageMargins left="0.7" right="0.7" top="0.75" bottom="0.75" header="0.3" footer="0.3"/>
  <pageSetup paperSize="9" scale="59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pageSetUpPr fitToPage="1"/>
  </sheetPr>
  <dimension ref="A1:XFC360"/>
  <sheetViews>
    <sheetView showGridLines="0" defaultGridColor="0" colorId="22" zoomScale="92" zoomScaleNormal="92" workbookViewId="0">
      <pane xSplit="9" ySplit="6" topLeftCell="J7" activePane="bottomRight" state="frozen"/>
      <selection pane="bottomRight" activeCell="F19" sqref="F19"/>
      <selection pane="bottomLeft"/>
      <selection pane="topRight"/>
    </sheetView>
  </sheetViews>
  <sheetFormatPr defaultColWidth="0" defaultRowHeight="12.75" customHeight="1" zeroHeight="1"/>
  <cols>
    <col min="1" max="4" width="1.125" style="24" customWidth="1"/>
    <col min="5" max="5" width="75.5" style="24" bestFit="1" customWidth="1"/>
    <col min="6" max="6" width="14.5" style="24" customWidth="1"/>
    <col min="7" max="7" width="12.5" style="24" customWidth="1"/>
    <col min="8" max="8" width="17.625" style="49" customWidth="1"/>
    <col min="9" max="9" width="2.625" style="24" customWidth="1"/>
    <col min="10" max="10" width="11.125" style="24" customWidth="1"/>
    <col min="11" max="11" width="11.375" style="24" customWidth="1"/>
    <col min="12" max="13" width="10.875" style="24" bestFit="1" customWidth="1"/>
    <col min="14" max="15" width="12.5" style="24" bestFit="1" customWidth="1"/>
    <col min="16" max="16" width="12.125" style="24" bestFit="1" customWidth="1"/>
    <col min="17" max="18" width="12.5" style="26" bestFit="1" customWidth="1"/>
    <col min="19" max="19" width="13.375" style="26" customWidth="1"/>
    <col min="20" max="16383" width="6.125" style="26" hidden="1"/>
    <col min="16384" max="16384" width="4.875" style="26" hidden="1"/>
  </cols>
  <sheetData>
    <row r="1" spans="1:25" s="13" customFormat="1" ht="28.15">
      <c r="A1" s="230" t="e">
        <f ca="1" xml:space="preserve"> RIGHT(CELL("filename", A1), LEN(CELL("filename", A1)) - SEARCH("]", CELL("filename", A1)))</f>
        <v>#VALUE!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 s="13" customFormat="1" ht="13.9">
      <c r="A2"/>
      <c r="B2"/>
      <c r="C2"/>
      <c r="D2"/>
      <c r="E2" s="5" t="str">
        <f>Time!E$22</f>
        <v>Model Period BEG</v>
      </c>
      <c r="F2"/>
      <c r="G2"/>
      <c r="H2" s="50"/>
      <c r="I2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13" customFormat="1" ht="13.9">
      <c r="A3"/>
      <c r="B3"/>
      <c r="C3"/>
      <c r="D3"/>
      <c r="E3" s="5" t="str">
        <f>Time!E$23</f>
        <v>Model Period END</v>
      </c>
      <c r="F3" s="5"/>
      <c r="G3" s="5"/>
      <c r="H3" s="54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 ht="13.9">
      <c r="A4"/>
      <c r="B4"/>
      <c r="C4"/>
      <c r="D4"/>
      <c r="E4" s="5" t="str">
        <f>Time!E$53</f>
        <v>Timeline label</v>
      </c>
      <c r="F4" s="5"/>
      <c r="G4" s="5"/>
      <c r="H4" s="54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 s="13" customFormat="1" ht="13.9">
      <c r="A5"/>
      <c r="B5"/>
      <c r="C5"/>
      <c r="D5"/>
      <c r="E5" s="27" t="str">
        <f>Time!E$79</f>
        <v>Financial Year Ending (FYE)</v>
      </c>
      <c r="F5" s="27"/>
      <c r="G5" s="27"/>
      <c r="H5" s="55"/>
      <c r="I5" s="27"/>
      <c r="J5" s="28">
        <f>Time!J$79</f>
        <v>2017</v>
      </c>
      <c r="K5" s="28">
        <f>Time!K$79</f>
        <v>2018</v>
      </c>
      <c r="L5" s="28">
        <f>Time!L$79</f>
        <v>2019</v>
      </c>
      <c r="M5" s="28">
        <f>Time!M$79</f>
        <v>2020</v>
      </c>
      <c r="N5" s="28">
        <f>Time!N$79</f>
        <v>2021</v>
      </c>
      <c r="O5" s="28">
        <f>Time!O$79</f>
        <v>2022</v>
      </c>
      <c r="P5" s="28">
        <f>Time!P$79</f>
        <v>2023</v>
      </c>
      <c r="Q5" s="28">
        <f>Time!Q$79</f>
        <v>2024</v>
      </c>
      <c r="R5" s="28">
        <f>Time!R$79</f>
        <v>2025</v>
      </c>
      <c r="S5" s="28">
        <f>Time!S$79</f>
        <v>2026</v>
      </c>
    </row>
    <row r="6" spans="1:25" s="3" customFormat="1" ht="13.9">
      <c r="A6"/>
      <c r="B6"/>
      <c r="C6"/>
      <c r="D6"/>
      <c r="E6" s="3" t="str">
        <f>Time!E$11</f>
        <v>Model column counter</v>
      </c>
      <c r="F6" s="11" t="s">
        <v>101</v>
      </c>
      <c r="G6" s="11" t="s">
        <v>102</v>
      </c>
      <c r="H6" s="56" t="s">
        <v>126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 ht="13.9">
      <c r="A7"/>
      <c r="B7"/>
      <c r="C7"/>
      <c r="D7"/>
      <c r="F7" s="11"/>
      <c r="G7" s="11"/>
      <c r="H7" s="56"/>
    </row>
    <row r="8" spans="1:25" s="3" customFormat="1" ht="13.9">
      <c r="A8" s="37" t="s">
        <v>127</v>
      </c>
      <c r="B8" s="35"/>
      <c r="C8" s="35"/>
      <c r="D8" s="35"/>
      <c r="E8" s="35"/>
      <c r="F8" s="35"/>
      <c r="G8" s="36"/>
      <c r="H8" s="57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" customFormat="1" ht="13.9">
      <c r="A9" s="42"/>
      <c r="B9" s="43"/>
      <c r="C9" s="43"/>
      <c r="D9" s="43"/>
      <c r="E9" s="43"/>
      <c r="F9" s="43"/>
      <c r="H9" s="58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s="46" customFormat="1" ht="13.9">
      <c r="A10" s="40"/>
      <c r="B10" s="40"/>
      <c r="C10" s="40"/>
      <c r="D10" s="40"/>
      <c r="E10" s="46" t="str">
        <f xml:space="preserve"> InpRows!E$10</f>
        <v>Forecast number of new properties connected to water services (FC)</v>
      </c>
      <c r="F10" s="46">
        <f xml:space="preserve"> InpRows!F$10</f>
        <v>0</v>
      </c>
      <c r="G10" s="46" t="str">
        <f xml:space="preserve"> InpRows!G$10</f>
        <v>Number</v>
      </c>
      <c r="H10" s="258">
        <f xml:space="preserve"> InpRows!H$10</f>
        <v>55854</v>
      </c>
      <c r="I10" s="46">
        <f xml:space="preserve"> InpRows!I$10</f>
        <v>0</v>
      </c>
      <c r="J10" s="46">
        <f xml:space="preserve"> InpRows!J$10</f>
        <v>0</v>
      </c>
      <c r="K10" s="46">
        <f xml:space="preserve"> InpRows!K$10</f>
        <v>0</v>
      </c>
      <c r="L10" s="46">
        <f xml:space="preserve"> InpRows!L$10</f>
        <v>0</v>
      </c>
      <c r="M10" s="46">
        <f xml:space="preserve"> InpRows!M$10</f>
        <v>0</v>
      </c>
      <c r="N10" s="258">
        <f xml:space="preserve"> InpRows!N$10</f>
        <v>10832</v>
      </c>
      <c r="O10" s="258">
        <f xml:space="preserve"> InpRows!O$10</f>
        <v>9970</v>
      </c>
      <c r="P10" s="258">
        <f xml:space="preserve"> InpRows!P$10</f>
        <v>11986</v>
      </c>
      <c r="Q10" s="258">
        <f xml:space="preserve"> InpRows!Q$10</f>
        <v>11545</v>
      </c>
      <c r="R10" s="258">
        <f xml:space="preserve"> InpRows!R$10</f>
        <v>11521</v>
      </c>
      <c r="S10" s="46">
        <f xml:space="preserve"> InpRows!S$10</f>
        <v>0</v>
      </c>
    </row>
    <row r="11" spans="1:25" s="41" customFormat="1" ht="13.9">
      <c r="A11" s="40"/>
      <c r="B11" s="40"/>
      <c r="C11" s="40"/>
      <c r="D11" s="40"/>
      <c r="E11" s="46" t="str">
        <f xml:space="preserve"> InpRows!E$12</f>
        <v>Actual number of new properties connected to water services (AC)</v>
      </c>
      <c r="F11" s="46">
        <f xml:space="preserve"> InpRows!F$12</f>
        <v>0</v>
      </c>
      <c r="G11" s="46" t="str">
        <f xml:space="preserve"> InpRows!G$12</f>
        <v>Number</v>
      </c>
      <c r="H11" s="261">
        <f xml:space="preserve"> InpRows!H$12</f>
        <v>73837.238799999992</v>
      </c>
      <c r="I11" s="261">
        <f xml:space="preserve"> InpRows!I$12</f>
        <v>0</v>
      </c>
      <c r="J11" s="261">
        <f xml:space="preserve"> InpRows!J$12</f>
        <v>0</v>
      </c>
      <c r="K11" s="261">
        <f xml:space="preserve"> InpRows!K$12</f>
        <v>0</v>
      </c>
      <c r="L11" s="261">
        <f xml:space="preserve"> InpRows!L$12</f>
        <v>0</v>
      </c>
      <c r="M11" s="261">
        <f xml:space="preserve"> InpRows!M$12</f>
        <v>0</v>
      </c>
      <c r="N11" s="261">
        <f xml:space="preserve"> InpRows!N$12</f>
        <v>10661</v>
      </c>
      <c r="O11" s="261">
        <f xml:space="preserve"> InpRows!O$12</f>
        <v>14066</v>
      </c>
      <c r="P11" s="261">
        <f xml:space="preserve"> InpRows!P$12</f>
        <v>16046.999999999998</v>
      </c>
      <c r="Q11" s="261">
        <f xml:space="preserve"> InpRows!Q$12</f>
        <v>16367.939999999999</v>
      </c>
      <c r="R11" s="261">
        <f xml:space="preserve"> InpRows!R$12</f>
        <v>16695.298799999997</v>
      </c>
      <c r="S11" s="261">
        <f xml:space="preserve"> InpRows!S$12</f>
        <v>0</v>
      </c>
    </row>
    <row r="12" spans="1:25" s="53" customFormat="1" ht="13.9">
      <c r="A12" s="47"/>
      <c r="B12" s="47"/>
      <c r="C12" s="47"/>
      <c r="D12" s="47"/>
      <c r="E12" s="34" t="s">
        <v>171</v>
      </c>
      <c r="F12" s="34"/>
      <c r="G12" s="46" t="str">
        <f xml:space="preserve"> InpRows!G$12</f>
        <v>Number</v>
      </c>
      <c r="H12" s="52">
        <f xml:space="preserve"> SUM( J12:S12 )</f>
        <v>17983.238799999992</v>
      </c>
      <c r="I12" s="34"/>
      <c r="J12" s="265">
        <f xml:space="preserve"> J11 - J10</f>
        <v>0</v>
      </c>
      <c r="K12" s="265">
        <f t="shared" ref="K12:S12" si="0" xml:space="preserve"> K11 - K10</f>
        <v>0</v>
      </c>
      <c r="L12" s="265">
        <f t="shared" si="0"/>
        <v>0</v>
      </c>
      <c r="M12" s="265">
        <f t="shared" si="0"/>
        <v>0</v>
      </c>
      <c r="N12" s="265">
        <f xml:space="preserve"> N11 - N10</f>
        <v>-171</v>
      </c>
      <c r="O12" s="265">
        <f t="shared" si="0"/>
        <v>4096</v>
      </c>
      <c r="P12" s="265">
        <f t="shared" si="0"/>
        <v>4060.9999999999982</v>
      </c>
      <c r="Q12" s="265">
        <f t="shared" si="0"/>
        <v>4822.9399999999987</v>
      </c>
      <c r="R12" s="265">
        <f t="shared" si="0"/>
        <v>5174.2987999999968</v>
      </c>
      <c r="S12" s="265">
        <f t="shared" si="0"/>
        <v>0</v>
      </c>
    </row>
    <row r="13" spans="1:25" s="53" customFormat="1" ht="13.9">
      <c r="A13" s="47"/>
      <c r="B13" s="47"/>
      <c r="C13" s="47"/>
      <c r="D13" s="47"/>
      <c r="E13" s="34"/>
      <c r="F13" s="34"/>
      <c r="G13" s="26"/>
      <c r="H13" s="52"/>
      <c r="I13" s="34"/>
      <c r="J13" s="34"/>
      <c r="K13" s="34"/>
      <c r="L13" s="34"/>
      <c r="M13" s="34"/>
      <c r="N13" s="52"/>
      <c r="O13" s="52"/>
      <c r="P13" s="52"/>
      <c r="Q13" s="52"/>
      <c r="R13" s="52"/>
      <c r="S13" s="34"/>
    </row>
    <row r="14" spans="1:25" s="41" customFormat="1" ht="13.9">
      <c r="A14" s="40"/>
      <c r="B14" s="40"/>
      <c r="C14" s="40"/>
      <c r="D14" s="40"/>
      <c r="E14" s="46" t="str">
        <f xml:space="preserve"> InpRows!E$14</f>
        <v>Revenue per connection (Unit Rate) – water (2017-18 FYA CPIH deflated prices)</v>
      </c>
      <c r="F14" s="46">
        <f xml:space="preserve"> InpRows!F$14</f>
        <v>0</v>
      </c>
      <c r="G14" s="46" t="str">
        <f xml:space="preserve"> InpRows!G$14</f>
        <v>£/property</v>
      </c>
      <c r="H14" s="46">
        <f xml:space="preserve"> InpRows!H$14</f>
        <v>0</v>
      </c>
      <c r="I14" s="46">
        <f xml:space="preserve"> InpRows!I$14</f>
        <v>0</v>
      </c>
      <c r="J14" s="258">
        <f xml:space="preserve"> InpRows!J$14</f>
        <v>0</v>
      </c>
      <c r="K14" s="258">
        <f xml:space="preserve"> InpRows!K$14</f>
        <v>0</v>
      </c>
      <c r="L14" s="258">
        <f xml:space="preserve"> InpRows!L$14</f>
        <v>0</v>
      </c>
      <c r="M14" s="258">
        <f xml:space="preserve"> InpRows!M$14</f>
        <v>0</v>
      </c>
      <c r="N14" s="258">
        <f xml:space="preserve"> InpRows!N$14</f>
        <v>454</v>
      </c>
      <c r="O14" s="258">
        <f xml:space="preserve"> InpRows!O$14</f>
        <v>503.7</v>
      </c>
      <c r="P14" s="258">
        <f xml:space="preserve"> InpRows!P$14</f>
        <v>505.7</v>
      </c>
      <c r="Q14" s="258">
        <f xml:space="preserve"> InpRows!Q$14</f>
        <v>484.2</v>
      </c>
      <c r="R14" s="258">
        <f xml:space="preserve"> InpRows!R$14</f>
        <v>487.8</v>
      </c>
      <c r="S14" s="258">
        <f xml:space="preserve"> InpRows!S$14</f>
        <v>0</v>
      </c>
    </row>
    <row r="15" spans="1:25" s="41" customFormat="1" ht="13.9">
      <c r="A15" s="40"/>
      <c r="B15" s="40"/>
      <c r="C15" s="40"/>
      <c r="D15" s="40"/>
      <c r="E15" s="46" t="str">
        <f xml:space="preserve"> InpCol!E$32</f>
        <v>Units in a million</v>
      </c>
      <c r="F15" s="46">
        <f xml:space="preserve"> InpCol!F$32</f>
        <v>1000000</v>
      </c>
      <c r="G15" s="46" t="str">
        <f xml:space="preserve"> InpCol!G$32</f>
        <v>#</v>
      </c>
      <c r="H15" s="261">
        <f xml:space="preserve"> InpCol!H$32</f>
        <v>0</v>
      </c>
      <c r="I15" s="261">
        <f xml:space="preserve"> InpCol!I$32</f>
        <v>0</v>
      </c>
      <c r="J15" s="261">
        <f xml:space="preserve"> InpCol!J$32</f>
        <v>0</v>
      </c>
      <c r="K15" s="261">
        <f xml:space="preserve"> InpCol!K$32</f>
        <v>0</v>
      </c>
      <c r="L15" s="261">
        <f xml:space="preserve"> InpCol!L$32</f>
        <v>0</v>
      </c>
      <c r="M15" s="261">
        <f xml:space="preserve"> InpCol!M$32</f>
        <v>0</v>
      </c>
      <c r="N15" s="261">
        <f xml:space="preserve"> InpCol!N$32</f>
        <v>0</v>
      </c>
      <c r="O15" s="261">
        <f xml:space="preserve"> InpCol!O$32</f>
        <v>0</v>
      </c>
      <c r="P15" s="261">
        <f xml:space="preserve"> InpCol!P$32</f>
        <v>0</v>
      </c>
      <c r="Q15" s="261">
        <f xml:space="preserve"> InpCol!Q$32</f>
        <v>0</v>
      </c>
      <c r="R15" s="261">
        <f xml:space="preserve"> InpCol!R$32</f>
        <v>0</v>
      </c>
      <c r="S15" s="261">
        <f xml:space="preserve"> InpCol!S$32</f>
        <v>0</v>
      </c>
    </row>
    <row r="16" spans="1:25" s="13" customFormat="1" ht="13.9">
      <c r="A16"/>
      <c r="B16"/>
      <c r="C16"/>
      <c r="D16"/>
      <c r="E16" s="24" t="str">
        <f xml:space="preserve"> E$12</f>
        <v>Difference in volume between actual and forecast figures for water services</v>
      </c>
      <c r="F16" s="24">
        <f t="shared" ref="F16:S16" si="1" xml:space="preserve"> F$12</f>
        <v>0</v>
      </c>
      <c r="G16" s="24" t="str">
        <f t="shared" si="1"/>
        <v>Number</v>
      </c>
      <c r="H16" s="262">
        <f t="shared" si="1"/>
        <v>17983.238799999992</v>
      </c>
      <c r="I16" s="262">
        <f t="shared" si="1"/>
        <v>0</v>
      </c>
      <c r="J16" s="262">
        <f t="shared" si="1"/>
        <v>0</v>
      </c>
      <c r="K16" s="262">
        <f t="shared" si="1"/>
        <v>0</v>
      </c>
      <c r="L16" s="262">
        <f t="shared" si="1"/>
        <v>0</v>
      </c>
      <c r="M16" s="262">
        <f t="shared" si="1"/>
        <v>0</v>
      </c>
      <c r="N16" s="262">
        <f t="shared" si="1"/>
        <v>-171</v>
      </c>
      <c r="O16" s="262">
        <f t="shared" si="1"/>
        <v>4096</v>
      </c>
      <c r="P16" s="262">
        <f t="shared" si="1"/>
        <v>4060.9999999999982</v>
      </c>
      <c r="Q16" s="262">
        <f t="shared" si="1"/>
        <v>4822.9399999999987</v>
      </c>
      <c r="R16" s="262">
        <f t="shared" si="1"/>
        <v>5174.2987999999968</v>
      </c>
      <c r="S16" s="262">
        <f t="shared" si="1"/>
        <v>0</v>
      </c>
    </row>
    <row r="17" spans="1:19" ht="13.15">
      <c r="A17" s="26"/>
      <c r="B17" s="26"/>
      <c r="C17" s="26"/>
      <c r="D17" s="26"/>
      <c r="E17" s="26" t="s">
        <v>172</v>
      </c>
      <c r="F17" s="26"/>
      <c r="G17" s="26" t="s">
        <v>84</v>
      </c>
      <c r="H17" s="263">
        <f>SUM(J17:XFD17)</f>
        <v>8.8984594026399968</v>
      </c>
      <c r="I17" s="263"/>
      <c r="J17" s="263">
        <f xml:space="preserve"> J14 * J16 / $F$15</f>
        <v>0</v>
      </c>
      <c r="K17" s="263">
        <f t="shared" ref="K17:S17" si="2" xml:space="preserve"> K14 * K16 / $F$15</f>
        <v>0</v>
      </c>
      <c r="L17" s="263">
        <f t="shared" si="2"/>
        <v>0</v>
      </c>
      <c r="M17" s="263">
        <f t="shared" si="2"/>
        <v>0</v>
      </c>
      <c r="N17" s="263">
        <f t="shared" si="2"/>
        <v>-7.7633999999999995E-2</v>
      </c>
      <c r="O17" s="263">
        <f t="shared" si="2"/>
        <v>2.0631551999999997</v>
      </c>
      <c r="P17" s="263">
        <f t="shared" si="2"/>
        <v>2.0536476999999991</v>
      </c>
      <c r="Q17" s="263">
        <f t="shared" si="2"/>
        <v>2.3352675479999996</v>
      </c>
      <c r="R17" s="263">
        <f t="shared" si="2"/>
        <v>2.5240229546399986</v>
      </c>
      <c r="S17" s="263">
        <f t="shared" si="2"/>
        <v>0</v>
      </c>
    </row>
    <row r="18" spans="1:19" s="13" customFormat="1" ht="13.9">
      <c r="A18"/>
      <c r="B18"/>
      <c r="C18"/>
      <c r="D18"/>
      <c r="E18"/>
      <c r="F18"/>
      <c r="G18"/>
      <c r="H18" s="50"/>
      <c r="I18"/>
      <c r="J18"/>
      <c r="K18"/>
      <c r="L18"/>
      <c r="M18"/>
      <c r="N18"/>
      <c r="O18"/>
      <c r="P18"/>
    </row>
    <row r="19" spans="1:19" s="51" customFormat="1" ht="13.15">
      <c r="A19" s="46"/>
      <c r="B19" s="46"/>
      <c r="C19" s="46"/>
      <c r="D19" s="46"/>
      <c r="E19" s="46" t="str">
        <f xml:space="preserve"> InpCol!E$28</f>
        <v>Discount rate</v>
      </c>
      <c r="F19" s="59">
        <f xml:space="preserve"> InpCol!F$28</f>
        <v>3.1199999999999999E-2</v>
      </c>
      <c r="G19" s="46" t="str">
        <f xml:space="preserve"> InpCol!G$28</f>
        <v>%</v>
      </c>
      <c r="H19" s="46">
        <f xml:space="preserve"> InpCol!H$28</f>
        <v>0</v>
      </c>
      <c r="I19" s="46">
        <f xml:space="preserve"> InpCol!I$28</f>
        <v>0</v>
      </c>
      <c r="J19" s="46">
        <f xml:space="preserve"> InpCol!J$28</f>
        <v>0</v>
      </c>
      <c r="K19" s="46">
        <f xml:space="preserve"> InpCol!K$28</f>
        <v>0</v>
      </c>
      <c r="L19" s="46">
        <f xml:space="preserve"> InpCol!L$28</f>
        <v>0</v>
      </c>
      <c r="M19" s="46">
        <f xml:space="preserve"> InpCol!M$28</f>
        <v>0</v>
      </c>
      <c r="N19" s="46">
        <f xml:space="preserve"> InpCol!N$28</f>
        <v>0</v>
      </c>
      <c r="O19" s="46">
        <f xml:space="preserve"> InpCol!O$28</f>
        <v>0</v>
      </c>
      <c r="P19" s="46">
        <f xml:space="preserve"> InpCol!P$28</f>
        <v>0</v>
      </c>
      <c r="Q19" s="46">
        <f xml:space="preserve"> InpCol!Q$28</f>
        <v>0</v>
      </c>
      <c r="R19" s="46">
        <f xml:space="preserve"> InpCol!R$28</f>
        <v>0</v>
      </c>
      <c r="S19" s="46">
        <f xml:space="preserve"> InpCol!S$28</f>
        <v>0</v>
      </c>
    </row>
    <row r="20" spans="1:19" s="51" customFormat="1" ht="13.15">
      <c r="A20" s="46"/>
      <c r="B20" s="46"/>
      <c r="C20" s="46"/>
      <c r="D20" s="46"/>
      <c r="E20" s="46" t="str">
        <f xml:space="preserve"> InpCol!E$21</f>
        <v>Last forecast date</v>
      </c>
      <c r="F20" s="237">
        <f xml:space="preserve"> InpCol!F$21</f>
        <v>45747</v>
      </c>
      <c r="G20" s="46" t="str">
        <f xml:space="preserve"> InpCol!G$21</f>
        <v>date</v>
      </c>
      <c r="H20" s="46">
        <f xml:space="preserve"> InpCol!H$21</f>
        <v>0</v>
      </c>
      <c r="I20" s="46">
        <f xml:space="preserve"> InpCol!I$21</f>
        <v>0</v>
      </c>
      <c r="J20" s="46">
        <f xml:space="preserve"> InpCol!J$21</f>
        <v>0</v>
      </c>
      <c r="K20" s="46">
        <f xml:space="preserve"> InpCol!K$21</f>
        <v>0</v>
      </c>
      <c r="L20" s="46">
        <f xml:space="preserve"> InpCol!L$21</f>
        <v>0</v>
      </c>
      <c r="M20" s="46">
        <f xml:space="preserve"> InpCol!M$21</f>
        <v>0</v>
      </c>
      <c r="N20" s="46">
        <f xml:space="preserve"> InpCol!N$21</f>
        <v>0</v>
      </c>
      <c r="O20" s="46">
        <f xml:space="preserve"> InpCol!O$21</f>
        <v>0</v>
      </c>
      <c r="P20" s="46">
        <f xml:space="preserve"> InpCol!P$21</f>
        <v>0</v>
      </c>
      <c r="Q20" s="46">
        <f xml:space="preserve"> InpCol!Q$21</f>
        <v>0</v>
      </c>
      <c r="R20" s="46">
        <f xml:space="preserve"> InpCol!R$21</f>
        <v>0</v>
      </c>
      <c r="S20" s="46">
        <f xml:space="preserve"> InpCol!S$21</f>
        <v>0</v>
      </c>
    </row>
    <row r="21" spans="1:19" s="51" customFormat="1" ht="13.15">
      <c r="A21" s="46"/>
      <c r="B21" s="46"/>
      <c r="C21" s="46"/>
      <c r="D21" s="46"/>
      <c r="E21" s="260" t="str">
        <f xml:space="preserve"> Time!E$49</f>
        <v>Forecast period counter</v>
      </c>
      <c r="F21" s="51">
        <f xml:space="preserve"> Time!F$49</f>
        <v>0</v>
      </c>
      <c r="G21" s="51" t="str">
        <f xml:space="preserve"> Time!G$49</f>
        <v>flag</v>
      </c>
      <c r="H21" s="51">
        <f xml:space="preserve"> Time!H$49</f>
        <v>15</v>
      </c>
      <c r="I21" s="51">
        <f xml:space="preserve"> Time!I$49</f>
        <v>0</v>
      </c>
      <c r="J21" s="51">
        <f xml:space="preserve"> Time!J$49</f>
        <v>0</v>
      </c>
      <c r="K21" s="51">
        <f xml:space="preserve"> Time!K$49</f>
        <v>0</v>
      </c>
      <c r="L21" s="51">
        <f xml:space="preserve"> Time!L$49</f>
        <v>0</v>
      </c>
      <c r="M21" s="51">
        <f xml:space="preserve"> Time!M$49</f>
        <v>0</v>
      </c>
      <c r="N21" s="51">
        <f xml:space="preserve"> Time!N$49</f>
        <v>1</v>
      </c>
      <c r="O21" s="51">
        <f xml:space="preserve"> Time!O$49</f>
        <v>2</v>
      </c>
      <c r="P21" s="51">
        <f xml:space="preserve"> Time!P$49</f>
        <v>3</v>
      </c>
      <c r="Q21" s="51">
        <f xml:space="preserve"> Time!Q$49</f>
        <v>4</v>
      </c>
      <c r="R21" s="51">
        <f xml:space="preserve"> Time!R$49</f>
        <v>5</v>
      </c>
      <c r="S21" s="51">
        <f xml:space="preserve"> Time!S$49</f>
        <v>0</v>
      </c>
    </row>
    <row r="22" spans="1:19" s="51" customFormat="1" ht="13.15">
      <c r="A22" s="46"/>
      <c r="B22" s="46"/>
      <c r="C22" s="46"/>
      <c r="D22" s="46"/>
      <c r="E22" s="219" t="str">
        <f xml:space="preserve"> Time!E$45</f>
        <v>Forecast Period Flag</v>
      </c>
      <c r="F22" s="51">
        <f xml:space="preserve"> Time!F$45</f>
        <v>0</v>
      </c>
      <c r="G22" s="51" t="str">
        <f xml:space="preserve"> Time!G$45</f>
        <v>flag</v>
      </c>
      <c r="H22" s="51">
        <f xml:space="preserve"> Time!H$45</f>
        <v>5</v>
      </c>
      <c r="I22" s="51">
        <f xml:space="preserve"> Time!I$45</f>
        <v>0</v>
      </c>
      <c r="J22" s="51">
        <f xml:space="preserve"> Time!J$45</f>
        <v>0</v>
      </c>
      <c r="K22" s="51">
        <f xml:space="preserve"> Time!K$45</f>
        <v>0</v>
      </c>
      <c r="L22" s="51">
        <f xml:space="preserve"> Time!L$45</f>
        <v>0</v>
      </c>
      <c r="M22" s="51">
        <f xml:space="preserve"> Time!M$45</f>
        <v>0</v>
      </c>
      <c r="N22" s="51">
        <f xml:space="preserve"> Time!N$45</f>
        <v>1</v>
      </c>
      <c r="O22" s="51">
        <f xml:space="preserve"> Time!O$45</f>
        <v>1</v>
      </c>
      <c r="P22" s="51">
        <f xml:space="preserve"> Time!P$45</f>
        <v>1</v>
      </c>
      <c r="Q22" s="51">
        <f xml:space="preserve"> Time!Q$45</f>
        <v>1</v>
      </c>
      <c r="R22" s="51">
        <f xml:space="preserve"> Time!R$45</f>
        <v>1</v>
      </c>
      <c r="S22" s="51">
        <f xml:space="preserve"> Time!S$45</f>
        <v>0</v>
      </c>
    </row>
    <row r="23" spans="1:19" s="263" customFormat="1" ht="13.15">
      <c r="A23" s="262"/>
      <c r="B23" s="262"/>
      <c r="C23" s="262"/>
      <c r="D23" s="262"/>
      <c r="E23" s="262" t="str">
        <f xml:space="preserve"> E$17</f>
        <v>Developer services revenue adjustment factor (DSRA) - water (2017-18 FYA CPIH deflated prices)</v>
      </c>
      <c r="F23" s="262">
        <f t="shared" ref="F23:S23" si="3" xml:space="preserve"> F$17</f>
        <v>0</v>
      </c>
      <c r="G23" s="262" t="str">
        <f t="shared" si="3"/>
        <v>£m</v>
      </c>
      <c r="H23" s="262">
        <f t="shared" si="3"/>
        <v>8.8984594026399968</v>
      </c>
      <c r="I23" s="262">
        <f t="shared" si="3"/>
        <v>0</v>
      </c>
      <c r="J23" s="262">
        <f t="shared" si="3"/>
        <v>0</v>
      </c>
      <c r="K23" s="262">
        <f t="shared" si="3"/>
        <v>0</v>
      </c>
      <c r="L23" s="262">
        <f t="shared" si="3"/>
        <v>0</v>
      </c>
      <c r="M23" s="262">
        <f t="shared" si="3"/>
        <v>0</v>
      </c>
      <c r="N23" s="262">
        <f t="shared" si="3"/>
        <v>-7.7633999999999995E-2</v>
      </c>
      <c r="O23" s="262">
        <f t="shared" si="3"/>
        <v>2.0631551999999997</v>
      </c>
      <c r="P23" s="262">
        <f t="shared" si="3"/>
        <v>2.0536476999999991</v>
      </c>
      <c r="Q23" s="262">
        <f t="shared" si="3"/>
        <v>2.3352675479999996</v>
      </c>
      <c r="R23" s="262">
        <f t="shared" si="3"/>
        <v>2.5240229546399986</v>
      </c>
      <c r="S23" s="262">
        <f t="shared" si="3"/>
        <v>0</v>
      </c>
    </row>
    <row r="24" spans="1:19" s="263" customFormat="1" ht="13.9" thickBot="1">
      <c r="A24" s="262"/>
      <c r="B24" s="262"/>
      <c r="C24" s="262"/>
      <c r="E24" s="270" t="s">
        <v>173</v>
      </c>
      <c r="F24" s="271"/>
      <c r="G24" s="271" t="s">
        <v>84</v>
      </c>
      <c r="H24" s="271">
        <f xml:space="preserve"> SUM( J24:S24 )</f>
        <v>9.290513869910324</v>
      </c>
      <c r="I24" s="264"/>
      <c r="J24" s="264">
        <f xml:space="preserve"> J22 * J23 * ( 1 + $F$19 ) ^ ( $H$22 - J21 )</f>
        <v>0</v>
      </c>
      <c r="K24" s="264">
        <f t="shared" ref="K24:S24" si="4" xml:space="preserve"> K22 * K23 * ( 1 + $F$19 ) ^ ( $H$22 - K21 )</f>
        <v>0</v>
      </c>
      <c r="L24" s="264">
        <f t="shared" si="4"/>
        <v>0</v>
      </c>
      <c r="M24" s="264">
        <f t="shared" si="4"/>
        <v>0</v>
      </c>
      <c r="N24" s="264">
        <f t="shared" si="4"/>
        <v>-8.778566040131934E-2</v>
      </c>
      <c r="O24" s="264">
        <f t="shared" si="4"/>
        <v>2.2623542608769576</v>
      </c>
      <c r="P24" s="264">
        <f t="shared" si="4"/>
        <v>2.1837944192970866</v>
      </c>
      <c r="Q24" s="264">
        <f t="shared" si="4"/>
        <v>2.4081278954975995</v>
      </c>
      <c r="R24" s="264">
        <f t="shared" si="4"/>
        <v>2.5240229546399986</v>
      </c>
      <c r="S24" s="264">
        <f t="shared" si="4"/>
        <v>0</v>
      </c>
    </row>
    <row r="25" spans="1:19" ht="12.75" customHeight="1" thickTop="1">
      <c r="A25" s="26"/>
      <c r="B25" s="26"/>
      <c r="C25" s="26"/>
      <c r="D25" s="26"/>
      <c r="E25" s="31"/>
      <c r="F25" s="60"/>
      <c r="H25" s="24"/>
    </row>
    <row r="26" spans="1:19" ht="13.9">
      <c r="A26" s="39" t="s">
        <v>125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27" spans="1:19" customFormat="1" ht="13.9" hidden="1"/>
    <row r="28" spans="1:19" customFormat="1" ht="13.9" hidden="1"/>
    <row r="29" spans="1:19" customFormat="1" ht="13.9" hidden="1"/>
    <row r="30" spans="1:19" customFormat="1" ht="13.9" hidden="1"/>
    <row r="31" spans="1:19" customFormat="1" ht="13.9" hidden="1"/>
    <row r="32" spans="1:19" customFormat="1" ht="13.9" hidden="1"/>
    <row r="33" customFormat="1" ht="13.9" hidden="1"/>
    <row r="34" customFormat="1" ht="13.9" hidden="1"/>
    <row r="35" customFormat="1" ht="13.9" hidden="1"/>
    <row r="36" customFormat="1" ht="13.9" hidden="1"/>
    <row r="37" customFormat="1" ht="13.9" hidden="1"/>
    <row r="38" customFormat="1" ht="13.9" hidden="1"/>
    <row r="39" customFormat="1" ht="12.75" hidden="1" customHeight="1"/>
    <row r="40" customFormat="1" ht="13.9" hidden="1"/>
    <row r="41" customFormat="1" ht="13.9" hidden="1"/>
    <row r="42" customFormat="1" ht="13.9" hidden="1"/>
    <row r="43" customFormat="1" ht="13.9" hidden="1"/>
    <row r="44" customFormat="1" ht="13.9" hidden="1"/>
    <row r="45" customFormat="1" ht="13.9" hidden="1"/>
    <row r="46" customFormat="1" ht="13.9" hidden="1"/>
    <row r="47" customFormat="1" ht="13.9" hidden="1"/>
    <row r="48" customFormat="1" ht="13.9" hidden="1"/>
    <row r="49" customFormat="1" ht="13.9" hidden="1"/>
    <row r="50" customFormat="1" ht="13.9" hidden="1"/>
    <row r="51" customFormat="1" ht="13.9" hidden="1"/>
    <row r="52" customFormat="1" ht="13.9" hidden="1"/>
    <row r="53" customFormat="1" ht="13.9" hidden="1"/>
    <row r="54" customFormat="1" ht="13.9" hidden="1"/>
    <row r="55" customFormat="1" ht="13.9" hidden="1"/>
    <row r="56" customFormat="1" ht="13.9" hidden="1"/>
    <row r="57" customFormat="1" ht="13.9" hidden="1"/>
    <row r="58" customFormat="1" ht="13.9" hidden="1"/>
    <row r="59" customFormat="1" ht="13.9" hidden="1"/>
    <row r="60" customFormat="1" ht="13.9" hidden="1"/>
    <row r="61" customFormat="1" ht="13.9" hidden="1"/>
    <row r="62" customFormat="1" ht="13.9" hidden="1"/>
    <row r="63" customFormat="1" ht="13.9" hidden="1"/>
    <row r="64" customFormat="1" ht="13.9" hidden="1"/>
    <row r="65" customFormat="1" ht="13.9" hidden="1"/>
    <row r="66" customFormat="1" ht="13.9" hidden="1"/>
    <row r="67" customFormat="1" ht="13.9" hidden="1"/>
    <row r="68" customFormat="1" ht="13.9" hidden="1"/>
    <row r="69" customFormat="1" ht="13.9" hidden="1"/>
    <row r="70" customFormat="1" ht="13.9" hidden="1"/>
    <row r="71" customFormat="1" ht="13.9" hidden="1"/>
    <row r="72" customFormat="1" ht="13.9" hidden="1"/>
    <row r="73" customFormat="1" ht="13.9" hidden="1"/>
    <row r="74" customFormat="1" ht="13.9" hidden="1"/>
    <row r="75" customFormat="1" ht="13.9" hidden="1"/>
    <row r="76" customFormat="1" ht="13.9" hidden="1"/>
    <row r="77" customFormat="1" ht="13.9" hidden="1"/>
    <row r="78" customFormat="1" ht="13.9" hidden="1"/>
    <row r="79" customFormat="1" ht="13.9" hidden="1"/>
    <row r="80" customFormat="1" ht="13.9" hidden="1"/>
    <row r="81" customFormat="1" ht="13.9" hidden="1"/>
    <row r="82" customFormat="1" ht="13.9" hidden="1"/>
    <row r="83" customFormat="1" ht="13.9" hidden="1"/>
    <row r="84" customFormat="1" ht="13.9" hidden="1"/>
    <row r="85" customFormat="1" ht="13.9" hidden="1"/>
    <row r="86" customFormat="1" ht="13.9" hidden="1"/>
    <row r="87" customFormat="1" ht="13.9" hidden="1"/>
    <row r="88" customFormat="1" ht="13.9" hidden="1"/>
    <row r="89" customFormat="1" ht="13.9" hidden="1"/>
    <row r="90" customFormat="1" ht="13.9" hidden="1"/>
    <row r="91" customFormat="1" ht="13.9" hidden="1"/>
    <row r="92" customFormat="1" ht="13.9" hidden="1"/>
    <row r="93" customFormat="1" ht="13.9" hidden="1"/>
    <row r="94" customFormat="1" ht="13.9" hidden="1"/>
    <row r="95" customFormat="1" ht="13.9" hidden="1"/>
    <row r="96" customFormat="1" ht="13.9" hidden="1"/>
    <row r="97" customFormat="1" ht="13.9" hidden="1"/>
    <row r="98" customFormat="1" ht="13.9" hidden="1"/>
    <row r="99" customFormat="1" ht="13.9" hidden="1"/>
    <row r="100" customFormat="1" ht="13.9" hidden="1"/>
    <row r="101" customFormat="1" ht="13.9" hidden="1"/>
    <row r="102" customFormat="1" ht="13.9" hidden="1"/>
    <row r="103" customFormat="1" ht="13.9" hidden="1"/>
    <row r="104" customFormat="1" ht="13.9" hidden="1"/>
    <row r="105" customFormat="1" ht="13.9" hidden="1"/>
    <row r="106" customFormat="1" ht="13.9" hidden="1"/>
    <row r="107" customFormat="1" ht="13.9" hidden="1"/>
    <row r="108" customFormat="1" ht="13.9" hidden="1"/>
    <row r="109" customFormat="1" ht="13.9" hidden="1"/>
    <row r="110" customFormat="1" ht="13.9" hidden="1"/>
    <row r="111" customFormat="1" ht="13.9" hidden="1"/>
    <row r="112" customFormat="1" ht="13.9" hidden="1"/>
    <row r="113" customFormat="1" ht="13.9" hidden="1"/>
    <row r="114" customFormat="1" ht="13.9" hidden="1"/>
    <row r="115" customFormat="1" ht="13.9" hidden="1"/>
    <row r="116" customFormat="1" ht="13.9" hidden="1"/>
    <row r="117" customFormat="1" ht="13.9" hidden="1"/>
    <row r="118" customFormat="1" ht="13.9" hidden="1"/>
    <row r="119" customFormat="1" ht="13.9" hidden="1"/>
    <row r="120" customFormat="1" ht="13.9" hidden="1"/>
    <row r="121" customFormat="1" ht="13.9" hidden="1"/>
    <row r="122" customFormat="1" ht="13.9" hidden="1"/>
    <row r="123" customFormat="1" ht="13.9" hidden="1"/>
    <row r="124" customFormat="1" ht="13.9" hidden="1"/>
    <row r="125" customFormat="1" ht="13.9" hidden="1"/>
    <row r="126" customFormat="1" ht="13.9" hidden="1"/>
    <row r="127" customFormat="1" ht="13.9" hidden="1"/>
    <row r="128" customFormat="1" ht="13.9" hidden="1"/>
    <row r="129" customFormat="1" ht="13.9" hidden="1"/>
    <row r="130" customFormat="1" ht="13.9" hidden="1"/>
    <row r="131" customFormat="1" ht="13.9" hidden="1"/>
    <row r="132" customFormat="1" ht="13.9" hidden="1"/>
    <row r="133" customFormat="1" ht="13.9" hidden="1"/>
    <row r="134" customFormat="1" ht="13.9" hidden="1"/>
    <row r="135" customFormat="1" ht="13.9" hidden="1"/>
    <row r="136" customFormat="1" ht="13.9" hidden="1"/>
    <row r="137" customFormat="1" ht="13.9" hidden="1"/>
    <row r="138" customFormat="1" ht="13.9" hidden="1"/>
    <row r="139" customFormat="1" ht="13.9" hidden="1"/>
    <row r="140" customFormat="1" ht="13.9" hidden="1"/>
    <row r="141" customFormat="1" ht="13.9" hidden="1"/>
    <row r="142" customFormat="1" ht="13.9" hidden="1"/>
    <row r="143" customFormat="1" ht="13.9" hidden="1"/>
    <row r="144" customFormat="1" ht="13.9" hidden="1"/>
    <row r="145" customFormat="1" ht="13.9" hidden="1"/>
    <row r="146" customFormat="1" ht="13.9" hidden="1"/>
    <row r="147" customFormat="1" ht="13.9" hidden="1"/>
    <row r="148" customFormat="1" ht="13.9" hidden="1"/>
    <row r="149" customFormat="1" ht="13.9" hidden="1"/>
    <row r="150" customFormat="1" ht="13.9" hidden="1"/>
    <row r="151" customFormat="1" ht="13.9" hidden="1"/>
    <row r="152" customFormat="1" ht="13.9" hidden="1"/>
    <row r="153" customFormat="1" ht="13.9" hidden="1"/>
    <row r="154" customFormat="1" ht="13.9" hidden="1"/>
    <row r="155" customFormat="1" ht="13.9" hidden="1"/>
    <row r="156" customFormat="1" ht="13.9" hidden="1"/>
    <row r="157" customFormat="1" ht="13.9" hidden="1"/>
    <row r="158" customFormat="1" ht="13.9" hidden="1"/>
    <row r="159" customFormat="1" ht="13.9" hidden="1"/>
    <row r="160" customFormat="1" ht="13.9" hidden="1"/>
    <row r="161" customFormat="1" ht="13.9" hidden="1"/>
    <row r="162" customFormat="1" ht="13.9" hidden="1"/>
    <row r="163" customFormat="1" ht="13.9" hidden="1"/>
    <row r="164" customFormat="1" ht="13.9" hidden="1"/>
    <row r="165" customFormat="1" ht="13.9" hidden="1"/>
    <row r="166" customFormat="1" ht="13.9" hidden="1"/>
    <row r="167" customFormat="1" ht="13.9" hidden="1"/>
    <row r="168" customFormat="1" ht="13.9" hidden="1"/>
    <row r="169" customFormat="1" ht="13.9" hidden="1"/>
    <row r="170" customFormat="1" ht="13.9" hidden="1"/>
    <row r="171" customFormat="1" ht="13.9" hidden="1"/>
    <row r="172" customFormat="1" ht="13.9" hidden="1"/>
    <row r="173" customFormat="1" ht="13.9" hidden="1"/>
    <row r="174" customFormat="1" ht="13.9" hidden="1"/>
    <row r="175" customFormat="1" ht="13.9" hidden="1"/>
    <row r="176" customFormat="1" ht="13.9" hidden="1"/>
    <row r="177" customFormat="1" ht="13.9" hidden="1"/>
    <row r="178" customFormat="1" ht="13.9" hidden="1"/>
    <row r="179" customFormat="1" ht="13.9" hidden="1"/>
    <row r="180" customFormat="1" ht="13.9" hidden="1"/>
    <row r="181" customFormat="1" ht="13.9" hidden="1"/>
    <row r="182" customFormat="1" ht="13.9" hidden="1"/>
    <row r="183" customFormat="1" ht="13.9" hidden="1"/>
    <row r="184" customFormat="1" ht="13.9" hidden="1"/>
    <row r="185" customFormat="1" ht="13.9" hidden="1"/>
    <row r="186" customFormat="1" ht="13.9" hidden="1"/>
    <row r="187" customFormat="1" ht="13.9" hidden="1"/>
    <row r="188" customFormat="1" ht="13.9" hidden="1"/>
    <row r="189" customFormat="1" ht="13.9" hidden="1"/>
    <row r="190" customFormat="1" ht="13.9" hidden="1"/>
    <row r="191" customFormat="1" ht="13.9" hidden="1"/>
    <row r="192" customFormat="1" ht="13.9" hidden="1"/>
    <row r="193" customFormat="1" ht="13.9" hidden="1"/>
    <row r="194" customFormat="1" ht="13.9" hidden="1"/>
    <row r="195" customFormat="1" ht="13.9" hidden="1"/>
    <row r="196" customFormat="1" ht="13.9" hidden="1"/>
    <row r="197" customFormat="1" ht="13.9" hidden="1"/>
    <row r="198" customFormat="1" ht="13.9" hidden="1"/>
    <row r="199" customFormat="1" ht="13.9" hidden="1"/>
    <row r="200" customFormat="1" ht="13.9" hidden="1"/>
    <row r="201" customFormat="1" ht="13.9" hidden="1"/>
    <row r="202" customFormat="1" ht="13.9" hidden="1"/>
    <row r="203" customFormat="1" ht="13.9" hidden="1"/>
    <row r="204" customFormat="1" ht="13.9" hidden="1"/>
    <row r="205" customFormat="1" ht="13.9" hidden="1"/>
    <row r="206" customFormat="1" ht="13.9" hidden="1"/>
    <row r="207" customFormat="1" ht="13.9" hidden="1"/>
    <row r="208" customFormat="1" ht="13.9" hidden="1"/>
    <row r="209" customFormat="1" ht="13.9" hidden="1"/>
    <row r="210" customFormat="1" ht="13.9" hidden="1"/>
    <row r="211" customFormat="1" ht="13.9" hidden="1"/>
    <row r="212" customFormat="1" ht="13.9" hidden="1"/>
    <row r="213" customFormat="1" ht="13.9" hidden="1"/>
    <row r="214" customFormat="1" ht="13.9" hidden="1"/>
    <row r="215" customFormat="1" ht="13.9" hidden="1"/>
    <row r="216" customFormat="1" ht="13.9" hidden="1"/>
    <row r="217" customFormat="1" ht="13.9" hidden="1"/>
    <row r="218" customFormat="1" ht="13.9" hidden="1"/>
    <row r="219" customFormat="1" ht="13.9" hidden="1"/>
    <row r="220" customFormat="1" ht="13.9" hidden="1"/>
    <row r="221" customFormat="1" ht="13.9" hidden="1"/>
    <row r="222" customFormat="1" ht="13.9" hidden="1"/>
    <row r="223" customFormat="1" ht="13.9" hidden="1"/>
    <row r="224" customFormat="1" ht="13.9" hidden="1"/>
    <row r="225" customFormat="1" ht="13.9" hidden="1"/>
    <row r="226" customFormat="1" ht="13.9" hidden="1"/>
    <row r="227" customFormat="1" ht="13.9" hidden="1"/>
    <row r="228" customFormat="1" ht="13.9" hidden="1"/>
    <row r="229" customFormat="1" ht="13.9" hidden="1"/>
    <row r="230" customFormat="1" ht="13.9" hidden="1"/>
    <row r="231" customFormat="1" ht="13.9" hidden="1"/>
    <row r="232" customFormat="1" ht="13.9" hidden="1"/>
    <row r="233" customFormat="1" ht="13.9" hidden="1"/>
    <row r="234" customFormat="1" ht="13.9" hidden="1"/>
    <row r="235" customFormat="1" ht="13.9" hidden="1"/>
    <row r="236" customFormat="1" ht="13.9" hidden="1"/>
    <row r="237" customFormat="1" ht="13.9" hidden="1"/>
    <row r="238" customFormat="1" ht="13.9" hidden="1"/>
    <row r="239" customFormat="1" ht="13.9" hidden="1"/>
    <row r="240" customFormat="1" ht="13.9" hidden="1"/>
    <row r="241" customFormat="1" ht="13.9" hidden="1"/>
    <row r="242" customFormat="1" ht="13.9" hidden="1"/>
    <row r="243" customFormat="1" ht="13.9" hidden="1"/>
    <row r="244" customFormat="1" ht="13.9" hidden="1"/>
    <row r="245" customFormat="1" ht="13.9" hidden="1"/>
    <row r="246" customFormat="1" ht="13.9" hidden="1"/>
    <row r="247" customFormat="1" ht="13.9" hidden="1"/>
    <row r="248" customFormat="1" ht="13.9" hidden="1"/>
    <row r="249" customFormat="1" ht="13.9" hidden="1"/>
    <row r="250" customFormat="1" ht="13.9" hidden="1"/>
    <row r="251" customFormat="1" ht="13.9" hidden="1"/>
    <row r="252" customFormat="1" ht="13.9" hidden="1"/>
    <row r="253" customFormat="1" ht="13.9" hidden="1"/>
    <row r="254" customFormat="1" ht="13.9" hidden="1"/>
    <row r="255" customFormat="1" ht="13.9" hidden="1"/>
    <row r="256" customFormat="1" ht="13.9" hidden="1"/>
    <row r="257" customFormat="1" ht="13.9" hidden="1"/>
    <row r="258" customFormat="1" ht="13.9" hidden="1"/>
    <row r="259" customFormat="1" ht="13.9" hidden="1"/>
    <row r="260" customFormat="1" ht="13.9" hidden="1"/>
    <row r="261" customFormat="1" ht="13.9" hidden="1"/>
    <row r="262" customFormat="1" ht="13.9" hidden="1"/>
    <row r="263" customFormat="1" ht="13.9" hidden="1"/>
    <row r="264" customFormat="1" ht="13.9" hidden="1"/>
    <row r="265" customFormat="1" ht="13.9" hidden="1"/>
    <row r="266" customFormat="1" ht="13.9" hidden="1"/>
    <row r="267" customFormat="1" ht="13.9" hidden="1"/>
    <row r="268" customFormat="1" ht="13.9" hidden="1"/>
    <row r="269" customFormat="1" ht="13.9" hidden="1"/>
    <row r="270" customFormat="1" ht="13.9" hidden="1"/>
    <row r="271" customFormat="1" ht="13.9" hidden="1"/>
    <row r="272" customFormat="1" ht="13.9" hidden="1"/>
    <row r="273" customFormat="1" ht="13.9" hidden="1"/>
    <row r="274" customFormat="1" ht="13.9" hidden="1"/>
    <row r="275" customFormat="1" ht="13.9" hidden="1"/>
    <row r="276" customFormat="1" ht="13.9" hidden="1"/>
    <row r="277" customFormat="1" ht="13.9" hidden="1"/>
    <row r="278" customFormat="1" ht="13.9" hidden="1"/>
    <row r="279" customFormat="1" ht="13.9" hidden="1"/>
    <row r="280" customFormat="1" ht="13.9" hidden="1"/>
    <row r="281" customFormat="1" ht="13.9" hidden="1"/>
    <row r="282" customFormat="1" ht="13.9" hidden="1"/>
    <row r="283" customFormat="1" ht="13.9" hidden="1"/>
    <row r="284" customFormat="1" ht="13.9" hidden="1"/>
    <row r="285" customFormat="1" ht="13.9" hidden="1"/>
    <row r="286" customFormat="1" ht="13.9" hidden="1"/>
    <row r="287" customFormat="1" ht="13.9" hidden="1"/>
    <row r="288" customFormat="1" ht="13.9" hidden="1"/>
    <row r="289" customFormat="1" ht="13.9" hidden="1"/>
    <row r="290" customFormat="1" ht="13.9" hidden="1"/>
    <row r="291" customFormat="1" ht="13.9" hidden="1"/>
    <row r="292" customFormat="1" ht="13.9" hidden="1"/>
    <row r="293" customFormat="1" ht="13.9" hidden="1"/>
    <row r="294" customFormat="1" ht="13.9" hidden="1"/>
    <row r="295" customFormat="1" ht="13.9" hidden="1"/>
    <row r="296" customFormat="1" ht="13.9" hidden="1"/>
    <row r="297" customFormat="1" ht="13.9" hidden="1"/>
    <row r="298" customFormat="1" ht="13.9" hidden="1"/>
    <row r="299" customFormat="1" ht="13.9" hidden="1"/>
    <row r="300" customFormat="1" ht="13.9" hidden="1"/>
    <row r="301" customFormat="1" ht="13.9" hidden="1"/>
    <row r="302" customFormat="1" ht="13.9" hidden="1"/>
    <row r="303" customFormat="1" ht="13.9" hidden="1"/>
    <row r="304" customFormat="1" ht="13.9" hidden="1"/>
    <row r="305" customFormat="1" ht="13.9" hidden="1"/>
    <row r="306" customFormat="1" ht="13.9" hidden="1"/>
    <row r="307" customFormat="1" ht="13.9" hidden="1"/>
    <row r="308" customFormat="1" ht="13.9" hidden="1"/>
    <row r="309" customFormat="1" ht="13.9" hidden="1"/>
    <row r="310" customFormat="1" ht="13.9" hidden="1"/>
    <row r="311" customFormat="1" ht="13.9" hidden="1"/>
    <row r="312" customFormat="1" ht="13.9" hidden="1"/>
    <row r="313" customFormat="1" ht="13.9" hidden="1"/>
    <row r="314" customFormat="1" ht="13.9" hidden="1"/>
    <row r="315" customFormat="1" ht="13.9" hidden="1"/>
    <row r="316" customFormat="1" ht="13.9" hidden="1"/>
    <row r="317" customFormat="1" ht="13.9" hidden="1"/>
    <row r="318" customFormat="1" ht="13.9" hidden="1"/>
    <row r="319" customFormat="1" ht="13.9" hidden="1"/>
    <row r="320" customFormat="1" ht="13.9" hidden="1"/>
    <row r="321" customFormat="1" ht="13.9" hidden="1"/>
    <row r="322" customFormat="1" ht="13.9" hidden="1"/>
    <row r="323" customFormat="1" ht="13.9" hidden="1"/>
    <row r="324" customFormat="1" ht="13.9" hidden="1"/>
    <row r="325" customFormat="1" ht="13.9" hidden="1"/>
    <row r="326" customFormat="1" ht="13.9" hidden="1"/>
    <row r="327" customFormat="1" ht="13.9" hidden="1"/>
    <row r="328" customFormat="1" ht="13.9" hidden="1"/>
    <row r="329" customFormat="1" ht="13.9" hidden="1"/>
    <row r="330" customFormat="1" ht="13.9" hidden="1"/>
    <row r="331" customFormat="1" ht="13.9" hidden="1"/>
    <row r="332" customFormat="1" ht="13.9" hidden="1"/>
    <row r="333" customFormat="1" ht="13.9" hidden="1"/>
    <row r="334" customFormat="1" ht="13.9" hidden="1"/>
    <row r="335" customFormat="1" ht="13.9" hidden="1"/>
    <row r="336" customFormat="1" ht="13.9" hidden="1"/>
    <row r="337" customFormat="1" ht="13.9" hidden="1"/>
    <row r="338" customFormat="1" ht="13.9" hidden="1"/>
    <row r="339" customFormat="1" ht="13.9" hidden="1"/>
    <row r="340" customFormat="1" ht="13.9" hidden="1"/>
    <row r="341" customFormat="1" ht="13.9" hidden="1"/>
    <row r="342" customFormat="1" ht="13.9" hidden="1"/>
    <row r="343" customFormat="1" ht="13.9" hidden="1"/>
    <row r="344" customFormat="1" ht="13.9" hidden="1"/>
    <row r="345" customFormat="1" ht="13.9" hidden="1"/>
    <row r="346" customFormat="1" ht="13.9" hidden="1"/>
    <row r="347" customFormat="1" ht="13.9" hidden="1"/>
    <row r="348" customFormat="1" ht="13.9" hidden="1"/>
    <row r="349" customFormat="1" ht="13.9" hidden="1"/>
    <row r="350" customFormat="1" ht="13.9" hidden="1"/>
    <row r="351" customFormat="1" ht="13.9" hidden="1"/>
    <row r="352" customFormat="1" ht="13.9" hidden="1"/>
    <row r="353" customFormat="1" ht="13.9" hidden="1"/>
    <row r="354" customFormat="1" ht="13.9" hidden="1"/>
    <row r="355" customFormat="1" ht="13.9" hidden="1"/>
    <row r="356" customFormat="1" ht="12.75" hidden="1" customHeight="1"/>
    <row r="357" customFormat="1" ht="12.75" hidden="1" customHeight="1"/>
    <row r="358" ht="12.75" customHeight="1"/>
    <row r="359" ht="12.75" customHeight="1"/>
    <row r="360" ht="12.75" customHeight="1"/>
  </sheetData>
  <conditionalFormatting sqref="J4:S4">
    <cfRule type="cellIs" dxfId="5" priority="1" operator="equal">
      <formula>"Post-Fcst"</formula>
    </cfRule>
    <cfRule type="cellIs" dxfId="4" priority="2" operator="equal">
      <formula>"Forecast"</formula>
    </cfRule>
    <cfRule type="cellIs" dxfId="3" priority="3" operator="equal">
      <formula>"Pre Fcst"</formula>
    </cfRule>
  </conditionalFormatting>
  <pageMargins left="0.7" right="0.7" top="0.75" bottom="0.75" header="0.3" footer="0.3"/>
  <pageSetup paperSize="9" scale="43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>
    <pageSetUpPr fitToPage="1"/>
  </sheetPr>
  <dimension ref="A1:XFC362"/>
  <sheetViews>
    <sheetView showGridLines="0" defaultGridColor="0" colorId="22" zoomScale="92" zoomScaleNormal="92" workbookViewId="0">
      <pane xSplit="9" ySplit="6" topLeftCell="J7" activePane="bottomRight" state="frozen"/>
      <selection pane="bottomRight" activeCell="J20" sqref="J20"/>
      <selection pane="bottomLeft"/>
      <selection pane="topRight"/>
    </sheetView>
  </sheetViews>
  <sheetFormatPr defaultColWidth="0" defaultRowHeight="12.75" customHeight="1" zeroHeight="1"/>
  <cols>
    <col min="1" max="4" width="1.125" style="24" customWidth="1"/>
    <col min="5" max="5" width="80" style="24" bestFit="1" customWidth="1"/>
    <col min="6" max="6" width="14.5" style="24" customWidth="1"/>
    <col min="7" max="7" width="12.5" style="24" customWidth="1"/>
    <col min="8" max="8" width="17.625" style="49" customWidth="1"/>
    <col min="9" max="9" width="2.625" style="24" customWidth="1"/>
    <col min="10" max="10" width="11.125" style="24" customWidth="1"/>
    <col min="11" max="11" width="11.375" style="24" customWidth="1"/>
    <col min="12" max="13" width="10.875" style="24" bestFit="1" customWidth="1"/>
    <col min="14" max="15" width="12.5" style="24" bestFit="1" customWidth="1"/>
    <col min="16" max="16" width="12.125" style="24" bestFit="1" customWidth="1"/>
    <col min="17" max="18" width="12.5" style="26" bestFit="1" customWidth="1"/>
    <col min="19" max="19" width="13.375" style="26" customWidth="1"/>
    <col min="20" max="16383" width="6.125" style="26" hidden="1"/>
    <col min="16384" max="16384" width="2.125" style="26" hidden="1"/>
  </cols>
  <sheetData>
    <row r="1" spans="1:25" s="13" customFormat="1" ht="28.15">
      <c r="A1" s="230" t="e">
        <f ca="1" xml:space="preserve"> RIGHT(CELL("filename", A1), LEN(CELL("filename", A1)) - SEARCH("]", CELL("filename", A1)))</f>
        <v>#VALUE!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 s="13" customFormat="1" ht="13.9">
      <c r="A2"/>
      <c r="B2"/>
      <c r="C2"/>
      <c r="D2"/>
      <c r="E2" s="5" t="str">
        <f>Time!E$22</f>
        <v>Model Period BEG</v>
      </c>
      <c r="F2"/>
      <c r="G2"/>
      <c r="H2" s="50"/>
      <c r="I2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13" customFormat="1" ht="13.9">
      <c r="A3"/>
      <c r="B3"/>
      <c r="C3"/>
      <c r="D3"/>
      <c r="E3" s="5" t="str">
        <f>Time!E$23</f>
        <v>Model Period END</v>
      </c>
      <c r="F3" s="5"/>
      <c r="G3" s="5"/>
      <c r="H3" s="54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 ht="13.9">
      <c r="A4"/>
      <c r="B4"/>
      <c r="C4"/>
      <c r="D4"/>
      <c r="E4" s="5" t="str">
        <f>Time!E$53</f>
        <v>Timeline label</v>
      </c>
      <c r="F4" s="5"/>
      <c r="G4" s="5"/>
      <c r="H4" s="54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 s="13" customFormat="1" ht="13.9">
      <c r="A5"/>
      <c r="B5"/>
      <c r="C5"/>
      <c r="D5"/>
      <c r="E5" s="27" t="str">
        <f>Time!E$79</f>
        <v>Financial Year Ending (FYE)</v>
      </c>
      <c r="F5" s="27"/>
      <c r="G5" s="27"/>
      <c r="H5" s="55"/>
      <c r="I5" s="27"/>
      <c r="J5" s="28">
        <f>Time!J$79</f>
        <v>2017</v>
      </c>
      <c r="K5" s="28">
        <f>Time!K$79</f>
        <v>2018</v>
      </c>
      <c r="L5" s="28">
        <f>Time!L$79</f>
        <v>2019</v>
      </c>
      <c r="M5" s="28">
        <f>Time!M$79</f>
        <v>2020</v>
      </c>
      <c r="N5" s="28">
        <f>Time!N$79</f>
        <v>2021</v>
      </c>
      <c r="O5" s="28">
        <f>Time!O$79</f>
        <v>2022</v>
      </c>
      <c r="P5" s="28">
        <f>Time!P$79</f>
        <v>2023</v>
      </c>
      <c r="Q5" s="28">
        <f>Time!Q$79</f>
        <v>2024</v>
      </c>
      <c r="R5" s="28">
        <f>Time!R$79</f>
        <v>2025</v>
      </c>
      <c r="S5" s="28">
        <f>Time!S$79</f>
        <v>2026</v>
      </c>
    </row>
    <row r="6" spans="1:25" s="3" customFormat="1" ht="13.9">
      <c r="A6"/>
      <c r="B6"/>
      <c r="C6"/>
      <c r="D6"/>
      <c r="E6" s="3" t="str">
        <f>Time!E$11</f>
        <v>Model column counter</v>
      </c>
      <c r="F6" s="11" t="s">
        <v>101</v>
      </c>
      <c r="G6" s="11" t="s">
        <v>102</v>
      </c>
      <c r="H6" s="56" t="s">
        <v>126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 ht="13.9">
      <c r="A7"/>
      <c r="B7"/>
      <c r="C7"/>
      <c r="D7"/>
      <c r="F7" s="11"/>
      <c r="G7" s="11"/>
      <c r="H7" s="56"/>
    </row>
    <row r="8" spans="1:25" s="3" customFormat="1" ht="13.9">
      <c r="A8" s="37" t="s">
        <v>174</v>
      </c>
      <c r="B8" s="35"/>
      <c r="C8" s="35"/>
      <c r="D8" s="35"/>
      <c r="E8" s="35"/>
      <c r="F8" s="35"/>
      <c r="G8" s="36"/>
      <c r="H8" s="57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" customFormat="1" ht="13.9">
      <c r="A9" s="42"/>
      <c r="B9" s="43"/>
      <c r="C9" s="43"/>
      <c r="D9" s="43"/>
      <c r="E9" s="43"/>
      <c r="F9" s="43"/>
      <c r="H9" s="58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s="46" customFormat="1" ht="13.9">
      <c r="A10" s="40"/>
      <c r="B10" s="40"/>
      <c r="C10" s="40"/>
      <c r="D10" s="40"/>
      <c r="E10" s="46" t="str">
        <f xml:space="preserve"> InpRows!E$18</f>
        <v>Forecast number of new properties connected to wastewater services (FC)</v>
      </c>
      <c r="F10" s="46">
        <f xml:space="preserve"> InpRows!F$18</f>
        <v>0</v>
      </c>
      <c r="G10" s="46" t="str">
        <f xml:space="preserve"> InpRows!G$18</f>
        <v>Number</v>
      </c>
      <c r="H10" s="258">
        <f xml:space="preserve"> InpRows!H$18</f>
        <v>55286</v>
      </c>
      <c r="I10" s="258">
        <f xml:space="preserve"> InpRows!I$18</f>
        <v>0</v>
      </c>
      <c r="J10" s="258">
        <f xml:space="preserve"> InpRows!J$18</f>
        <v>0</v>
      </c>
      <c r="K10" s="258">
        <f xml:space="preserve"> InpRows!K$18</f>
        <v>0</v>
      </c>
      <c r="L10" s="258">
        <f xml:space="preserve"> InpRows!L$18</f>
        <v>0</v>
      </c>
      <c r="M10" s="258">
        <f xml:space="preserve"> InpRows!M$18</f>
        <v>0</v>
      </c>
      <c r="N10" s="258">
        <f xml:space="preserve"> InpRows!N$18</f>
        <v>10735</v>
      </c>
      <c r="O10" s="258">
        <f xml:space="preserve"> InpRows!O$18</f>
        <v>9927</v>
      </c>
      <c r="P10" s="258">
        <f xml:space="preserve"> InpRows!P$18</f>
        <v>11835</v>
      </c>
      <c r="Q10" s="258">
        <f xml:space="preserve"> InpRows!Q$18</f>
        <v>11389</v>
      </c>
      <c r="R10" s="258">
        <f xml:space="preserve"> InpRows!R$18</f>
        <v>11400</v>
      </c>
      <c r="S10" s="258">
        <f xml:space="preserve"> InpRows!S$18</f>
        <v>0</v>
      </c>
    </row>
    <row r="11" spans="1:25" s="41" customFormat="1" ht="13.9">
      <c r="A11" s="40"/>
      <c r="B11" s="40"/>
      <c r="C11" s="40"/>
      <c r="D11" s="40"/>
      <c r="E11" s="46" t="str">
        <f xml:space="preserve"> InpRows!E$20</f>
        <v>Actual number of new properties connected to wastewater services (AC)</v>
      </c>
      <c r="F11" s="46">
        <f xml:space="preserve"> InpRows!F$20</f>
        <v>0</v>
      </c>
      <c r="G11" s="46" t="str">
        <f xml:space="preserve"> InpRows!G$20</f>
        <v>Number</v>
      </c>
      <c r="H11" s="258">
        <f xml:space="preserve"> InpRows!H$20</f>
        <v>51352.771999999997</v>
      </c>
      <c r="I11" s="258">
        <f xml:space="preserve"> InpRows!I$20</f>
        <v>0</v>
      </c>
      <c r="J11" s="258">
        <f xml:space="preserve"> InpRows!J$20</f>
        <v>0</v>
      </c>
      <c r="K11" s="258">
        <f xml:space="preserve"> InpRows!K$20</f>
        <v>0</v>
      </c>
      <c r="L11" s="258">
        <f xml:space="preserve"> InpRows!L$20</f>
        <v>0</v>
      </c>
      <c r="M11" s="258">
        <f xml:space="preserve"> InpRows!M$20</f>
        <v>0</v>
      </c>
      <c r="N11" s="258">
        <f xml:space="preserve"> InpRows!N$20</f>
        <v>10940</v>
      </c>
      <c r="O11" s="258">
        <f xml:space="preserve"> InpRows!O$20</f>
        <v>10023</v>
      </c>
      <c r="P11" s="258">
        <f xml:space="preserve"> InpRows!P$20</f>
        <v>9930</v>
      </c>
      <c r="Q11" s="258">
        <f xml:space="preserve"> InpRows!Q$20</f>
        <v>10128.6</v>
      </c>
      <c r="R11" s="258">
        <f xml:space="preserve"> InpRows!R$20</f>
        <v>10331.172</v>
      </c>
      <c r="S11" s="258">
        <f xml:space="preserve"> InpRows!S$20</f>
        <v>0</v>
      </c>
    </row>
    <row r="12" spans="1:25" s="53" customFormat="1" ht="13.9">
      <c r="A12" s="47"/>
      <c r="B12" s="47"/>
      <c r="C12" s="47"/>
      <c r="D12" s="47"/>
      <c r="E12" s="34" t="s">
        <v>175</v>
      </c>
      <c r="F12" s="34"/>
      <c r="G12" s="26" t="s">
        <v>83</v>
      </c>
      <c r="H12" s="52">
        <f xml:space="preserve"> SUM( J12:S12 )</f>
        <v>-3933.2279999999992</v>
      </c>
      <c r="I12" s="34"/>
      <c r="J12" s="265">
        <f xml:space="preserve"> J11 - J10</f>
        <v>0</v>
      </c>
      <c r="K12" s="265">
        <f t="shared" ref="K12:S12" si="0" xml:space="preserve"> K11 - K10</f>
        <v>0</v>
      </c>
      <c r="L12" s="265">
        <f t="shared" si="0"/>
        <v>0</v>
      </c>
      <c r="M12" s="265">
        <f t="shared" si="0"/>
        <v>0</v>
      </c>
      <c r="N12" s="265">
        <f xml:space="preserve"> N11 - N10</f>
        <v>205</v>
      </c>
      <c r="O12" s="265">
        <f t="shared" si="0"/>
        <v>96</v>
      </c>
      <c r="P12" s="265">
        <f t="shared" si="0"/>
        <v>-1905</v>
      </c>
      <c r="Q12" s="265">
        <f t="shared" si="0"/>
        <v>-1260.3999999999996</v>
      </c>
      <c r="R12" s="265">
        <f t="shared" si="0"/>
        <v>-1068.8279999999995</v>
      </c>
      <c r="S12" s="265">
        <f t="shared" si="0"/>
        <v>0</v>
      </c>
    </row>
    <row r="13" spans="1:25" s="53" customFormat="1" ht="13.9">
      <c r="A13" s="47"/>
      <c r="B13" s="47"/>
      <c r="C13" s="47"/>
      <c r="D13" s="47"/>
      <c r="E13" s="34"/>
      <c r="F13" s="34"/>
      <c r="G13" s="26"/>
      <c r="H13" s="52"/>
      <c r="I13" s="34"/>
      <c r="J13" s="34"/>
      <c r="K13" s="34"/>
      <c r="L13" s="34"/>
      <c r="M13" s="34"/>
      <c r="N13" s="52"/>
      <c r="O13" s="52"/>
      <c r="P13" s="52"/>
      <c r="Q13" s="52"/>
      <c r="R13" s="52"/>
      <c r="S13" s="34"/>
    </row>
    <row r="14" spans="1:25" s="41" customFormat="1" ht="13.9">
      <c r="A14" s="40"/>
      <c r="B14" s="40"/>
      <c r="C14" s="40"/>
      <c r="D14" s="40"/>
      <c r="E14" s="46" t="str">
        <f xml:space="preserve"> InpRows!E$22</f>
        <v>Revenue per connection (Unit Rate) – wastewater (2017-18 FYA CPIH deflated prices)</v>
      </c>
      <c r="F14" s="46">
        <f xml:space="preserve"> InpRows!F$22</f>
        <v>0</v>
      </c>
      <c r="G14" s="46" t="str">
        <f xml:space="preserve"> InpRows!G$22</f>
        <v>£/property</v>
      </c>
      <c r="H14" s="261">
        <f xml:space="preserve"> InpRows!H$22</f>
        <v>0</v>
      </c>
      <c r="I14" s="261">
        <f xml:space="preserve"> InpRows!I$22</f>
        <v>0</v>
      </c>
      <c r="J14" s="261">
        <f xml:space="preserve"> InpRows!J$22</f>
        <v>0</v>
      </c>
      <c r="K14" s="261">
        <f xml:space="preserve"> InpRows!K$22</f>
        <v>0</v>
      </c>
      <c r="L14" s="261">
        <f xml:space="preserve"> InpRows!L$22</f>
        <v>0</v>
      </c>
      <c r="M14" s="261">
        <f xml:space="preserve"> InpRows!M$22</f>
        <v>0</v>
      </c>
      <c r="N14" s="261">
        <f xml:space="preserve"> InpRows!N$22</f>
        <v>327</v>
      </c>
      <c r="O14" s="261">
        <f xml:space="preserve"> InpRows!O$22</f>
        <v>361.5</v>
      </c>
      <c r="P14" s="261">
        <f xml:space="preserve"> InpRows!P$22</f>
        <v>361</v>
      </c>
      <c r="Q14" s="261">
        <f xml:space="preserve"> InpRows!Q$22</f>
        <v>361.5</v>
      </c>
      <c r="R14" s="261">
        <f xml:space="preserve"> InpRows!R$22</f>
        <v>359.9</v>
      </c>
      <c r="S14" s="261">
        <f xml:space="preserve"> InpRows!S$22</f>
        <v>0</v>
      </c>
    </row>
    <row r="15" spans="1:25" s="41" customFormat="1" ht="13.9">
      <c r="A15" s="40"/>
      <c r="B15" s="40"/>
      <c r="C15" s="40"/>
      <c r="D15" s="40"/>
      <c r="E15" s="46" t="str">
        <f xml:space="preserve"> InpCol!E$32</f>
        <v>Units in a million</v>
      </c>
      <c r="F15" s="46">
        <f xml:space="preserve"> InpCol!F$32</f>
        <v>1000000</v>
      </c>
      <c r="G15" s="46" t="str">
        <f xml:space="preserve"> InpCol!G$32</f>
        <v>#</v>
      </c>
      <c r="H15" s="261">
        <f xml:space="preserve"> InpCol!H$32</f>
        <v>0</v>
      </c>
      <c r="I15" s="261">
        <f xml:space="preserve"> InpCol!I$32</f>
        <v>0</v>
      </c>
      <c r="J15" s="261">
        <f xml:space="preserve"> InpCol!J$32</f>
        <v>0</v>
      </c>
      <c r="K15" s="261">
        <f xml:space="preserve"> InpCol!K$32</f>
        <v>0</v>
      </c>
      <c r="L15" s="261">
        <f xml:space="preserve"> InpCol!L$32</f>
        <v>0</v>
      </c>
      <c r="M15" s="261">
        <f xml:space="preserve"> InpCol!M$32</f>
        <v>0</v>
      </c>
      <c r="N15" s="261">
        <f xml:space="preserve"> InpCol!N$32</f>
        <v>0</v>
      </c>
      <c r="O15" s="261">
        <f xml:space="preserve"> InpCol!O$32</f>
        <v>0</v>
      </c>
      <c r="P15" s="261">
        <f xml:space="preserve"> InpCol!P$32</f>
        <v>0</v>
      </c>
      <c r="Q15" s="261">
        <f xml:space="preserve"> InpCol!Q$32</f>
        <v>0</v>
      </c>
      <c r="R15" s="261">
        <f xml:space="preserve"> InpCol!R$32</f>
        <v>0</v>
      </c>
      <c r="S15" s="261">
        <f xml:space="preserve"> InpCol!S$32</f>
        <v>0</v>
      </c>
    </row>
    <row r="16" spans="1:25" s="13" customFormat="1" ht="13.9">
      <c r="A16"/>
      <c r="B16"/>
      <c r="C16"/>
      <c r="D16"/>
      <c r="E16" s="24" t="str">
        <f xml:space="preserve"> E$12</f>
        <v>Difference in volume between actual and forecast figures for wastewater services</v>
      </c>
      <c r="F16" s="24">
        <f t="shared" ref="F16:S16" si="1" xml:space="preserve"> F$12</f>
        <v>0</v>
      </c>
      <c r="G16" s="24" t="str">
        <f t="shared" si="1"/>
        <v>Number</v>
      </c>
      <c r="H16" s="262">
        <f t="shared" si="1"/>
        <v>-3933.2279999999992</v>
      </c>
      <c r="I16" s="262">
        <f t="shared" si="1"/>
        <v>0</v>
      </c>
      <c r="J16" s="262">
        <f t="shared" si="1"/>
        <v>0</v>
      </c>
      <c r="K16" s="262">
        <f t="shared" si="1"/>
        <v>0</v>
      </c>
      <c r="L16" s="262">
        <f t="shared" si="1"/>
        <v>0</v>
      </c>
      <c r="M16" s="262">
        <f t="shared" si="1"/>
        <v>0</v>
      </c>
      <c r="N16" s="262">
        <f t="shared" si="1"/>
        <v>205</v>
      </c>
      <c r="O16" s="262">
        <f t="shared" si="1"/>
        <v>96</v>
      </c>
      <c r="P16" s="262">
        <f t="shared" si="1"/>
        <v>-1905</v>
      </c>
      <c r="Q16" s="262">
        <f t="shared" si="1"/>
        <v>-1260.3999999999996</v>
      </c>
      <c r="R16" s="262">
        <f t="shared" si="1"/>
        <v>-1068.8279999999995</v>
      </c>
      <c r="S16" s="262">
        <f t="shared" si="1"/>
        <v>0</v>
      </c>
    </row>
    <row r="17" spans="1:19" ht="13.15">
      <c r="A17" s="26"/>
      <c r="B17" s="26"/>
      <c r="C17" s="26"/>
      <c r="D17" s="26"/>
      <c r="E17" s="26" t="s">
        <v>176</v>
      </c>
      <c r="F17" s="26"/>
      <c r="G17" s="26" t="s">
        <v>84</v>
      </c>
      <c r="H17" s="263">
        <f>SUM(J17:XFD17)</f>
        <v>-1.4262717971999996</v>
      </c>
      <c r="I17" s="263"/>
      <c r="J17" s="263">
        <f xml:space="preserve"> J14 * J16 / $F$15</f>
        <v>0</v>
      </c>
      <c r="K17" s="263">
        <f t="shared" ref="K17:S17" si="2" xml:space="preserve"> K14 * K16 / $F$15</f>
        <v>0</v>
      </c>
      <c r="L17" s="263">
        <f t="shared" si="2"/>
        <v>0</v>
      </c>
      <c r="M17" s="263">
        <f t="shared" si="2"/>
        <v>0</v>
      </c>
      <c r="N17" s="263">
        <f t="shared" si="2"/>
        <v>6.7034999999999997E-2</v>
      </c>
      <c r="O17" s="263">
        <f t="shared" si="2"/>
        <v>3.4703999999999999E-2</v>
      </c>
      <c r="P17" s="263">
        <f t="shared" si="2"/>
        <v>-0.68770500000000001</v>
      </c>
      <c r="Q17" s="263">
        <f t="shared" si="2"/>
        <v>-0.45563459999999983</v>
      </c>
      <c r="R17" s="263">
        <f t="shared" si="2"/>
        <v>-0.38467119719999981</v>
      </c>
      <c r="S17" s="263">
        <f t="shared" si="2"/>
        <v>0</v>
      </c>
    </row>
    <row r="18" spans="1:19" s="13" customFormat="1" ht="13.9">
      <c r="A18"/>
      <c r="B18"/>
      <c r="C18"/>
      <c r="D18"/>
      <c r="E18"/>
      <c r="F18"/>
      <c r="G18"/>
      <c r="H18" s="50"/>
      <c r="I18"/>
      <c r="J18"/>
      <c r="K18"/>
      <c r="L18"/>
      <c r="M18"/>
      <c r="N18"/>
      <c r="O18"/>
      <c r="P18"/>
    </row>
    <row r="19" spans="1:19" s="51" customFormat="1" ht="13.15">
      <c r="A19" s="46"/>
      <c r="B19" s="46"/>
      <c r="C19" s="46"/>
      <c r="D19" s="46"/>
      <c r="E19" s="46" t="str">
        <f xml:space="preserve"> InpCol!E$28</f>
        <v>Discount rate</v>
      </c>
      <c r="F19" s="59">
        <f xml:space="preserve"> InpCol!F$28</f>
        <v>3.1199999999999999E-2</v>
      </c>
      <c r="G19" s="46" t="str">
        <f xml:space="preserve"> InpCol!G$28</f>
        <v>%</v>
      </c>
      <c r="H19" s="46">
        <f xml:space="preserve"> InpCol!H$28</f>
        <v>0</v>
      </c>
      <c r="I19" s="46">
        <f xml:space="preserve"> InpCol!I$28</f>
        <v>0</v>
      </c>
      <c r="J19" s="46">
        <f xml:space="preserve"> InpCol!J$28</f>
        <v>0</v>
      </c>
      <c r="K19" s="46">
        <f xml:space="preserve"> InpCol!K$28</f>
        <v>0</v>
      </c>
      <c r="L19" s="46">
        <f xml:space="preserve"> InpCol!L$28</f>
        <v>0</v>
      </c>
      <c r="M19" s="46">
        <f xml:space="preserve"> InpCol!M$28</f>
        <v>0</v>
      </c>
      <c r="N19" s="46">
        <f xml:space="preserve"> InpCol!N$28</f>
        <v>0</v>
      </c>
      <c r="O19" s="46">
        <f xml:space="preserve"> InpCol!O$28</f>
        <v>0</v>
      </c>
      <c r="P19" s="46">
        <f xml:space="preserve"> InpCol!P$28</f>
        <v>0</v>
      </c>
      <c r="Q19" s="46">
        <f xml:space="preserve"> InpCol!Q$28</f>
        <v>0</v>
      </c>
      <c r="R19" s="46">
        <f xml:space="preserve"> InpCol!R$28</f>
        <v>0</v>
      </c>
      <c r="S19" s="46">
        <f xml:space="preserve"> InpCol!S$28</f>
        <v>0</v>
      </c>
    </row>
    <row r="20" spans="1:19" s="51" customFormat="1" ht="13.15">
      <c r="A20" s="46"/>
      <c r="B20" s="46"/>
      <c r="C20" s="46"/>
      <c r="D20" s="46"/>
      <c r="E20" s="46" t="str">
        <f xml:space="preserve"> InpCol!E$21</f>
        <v>Last forecast date</v>
      </c>
      <c r="F20" s="237">
        <f xml:space="preserve"> InpCol!F$21</f>
        <v>45747</v>
      </c>
      <c r="G20" s="46" t="str">
        <f xml:space="preserve"> InpCol!G$21</f>
        <v>date</v>
      </c>
      <c r="H20" s="46">
        <f xml:space="preserve"> InpCol!H$21</f>
        <v>0</v>
      </c>
      <c r="I20" s="46">
        <f xml:space="preserve"> InpCol!I$21</f>
        <v>0</v>
      </c>
      <c r="J20" s="46">
        <f xml:space="preserve"> InpCol!J$21</f>
        <v>0</v>
      </c>
      <c r="K20" s="46">
        <f xml:space="preserve"> InpCol!K$21</f>
        <v>0</v>
      </c>
      <c r="L20" s="46">
        <f xml:space="preserve"> InpCol!L$21</f>
        <v>0</v>
      </c>
      <c r="M20" s="46">
        <f xml:space="preserve"> InpCol!M$21</f>
        <v>0</v>
      </c>
      <c r="N20" s="46">
        <f xml:space="preserve"> InpCol!N$21</f>
        <v>0</v>
      </c>
      <c r="O20" s="46">
        <f xml:space="preserve"> InpCol!O$21</f>
        <v>0</v>
      </c>
      <c r="P20" s="46">
        <f xml:space="preserve"> InpCol!P$21</f>
        <v>0</v>
      </c>
      <c r="Q20" s="46">
        <f xml:space="preserve"> InpCol!Q$21</f>
        <v>0</v>
      </c>
      <c r="R20" s="46">
        <f xml:space="preserve"> InpCol!R$21</f>
        <v>0</v>
      </c>
      <c r="S20" s="46">
        <f xml:space="preserve"> InpCol!S$21</f>
        <v>0</v>
      </c>
    </row>
    <row r="21" spans="1:19" s="51" customFormat="1" ht="13.15">
      <c r="A21" s="46"/>
      <c r="B21" s="46"/>
      <c r="C21" s="46"/>
      <c r="D21" s="46"/>
      <c r="E21" s="260" t="str">
        <f xml:space="preserve"> Time!E$49</f>
        <v>Forecast period counter</v>
      </c>
      <c r="F21" s="51">
        <f xml:space="preserve"> Time!F$49</f>
        <v>0</v>
      </c>
      <c r="G21" s="51" t="str">
        <f xml:space="preserve"> Time!G$49</f>
        <v>flag</v>
      </c>
      <c r="H21" s="51">
        <f xml:space="preserve"> Time!H$49</f>
        <v>15</v>
      </c>
      <c r="I21" s="51">
        <f xml:space="preserve"> Time!I$49</f>
        <v>0</v>
      </c>
      <c r="J21" s="51">
        <f xml:space="preserve"> Time!J$49</f>
        <v>0</v>
      </c>
      <c r="K21" s="51">
        <f xml:space="preserve"> Time!K$49</f>
        <v>0</v>
      </c>
      <c r="L21" s="51">
        <f xml:space="preserve"> Time!L$49</f>
        <v>0</v>
      </c>
      <c r="M21" s="51">
        <f xml:space="preserve"> Time!M$49</f>
        <v>0</v>
      </c>
      <c r="N21" s="51">
        <f xml:space="preserve"> Time!N$49</f>
        <v>1</v>
      </c>
      <c r="O21" s="51">
        <f xml:space="preserve"> Time!O$49</f>
        <v>2</v>
      </c>
      <c r="P21" s="51">
        <f xml:space="preserve"> Time!P$49</f>
        <v>3</v>
      </c>
      <c r="Q21" s="51">
        <f xml:space="preserve"> Time!Q$49</f>
        <v>4</v>
      </c>
      <c r="R21" s="51">
        <f xml:space="preserve"> Time!R$49</f>
        <v>5</v>
      </c>
      <c r="S21" s="51">
        <f xml:space="preserve"> Time!S$49</f>
        <v>0</v>
      </c>
    </row>
    <row r="22" spans="1:19" s="51" customFormat="1" ht="13.15">
      <c r="A22" s="46"/>
      <c r="B22" s="46"/>
      <c r="C22" s="46"/>
      <c r="D22" s="46"/>
      <c r="E22" s="219" t="str">
        <f xml:space="preserve"> Time!E$45</f>
        <v>Forecast Period Flag</v>
      </c>
      <c r="F22" s="51">
        <f xml:space="preserve"> Time!F$45</f>
        <v>0</v>
      </c>
      <c r="G22" s="51" t="str">
        <f xml:space="preserve"> Time!G$45</f>
        <v>flag</v>
      </c>
      <c r="H22" s="51">
        <f xml:space="preserve"> Time!H$45</f>
        <v>5</v>
      </c>
      <c r="I22" s="51">
        <f xml:space="preserve"> Time!I$45</f>
        <v>0</v>
      </c>
      <c r="J22" s="51">
        <f xml:space="preserve"> Time!J$45</f>
        <v>0</v>
      </c>
      <c r="K22" s="51">
        <f xml:space="preserve"> Time!K$45</f>
        <v>0</v>
      </c>
      <c r="L22" s="51">
        <f xml:space="preserve"> Time!L$45</f>
        <v>0</v>
      </c>
      <c r="M22" s="51">
        <f xml:space="preserve"> Time!M$45</f>
        <v>0</v>
      </c>
      <c r="N22" s="51">
        <f xml:space="preserve"> Time!N$45</f>
        <v>1</v>
      </c>
      <c r="O22" s="51">
        <f xml:space="preserve"> Time!O$45</f>
        <v>1</v>
      </c>
      <c r="P22" s="51">
        <f xml:space="preserve"> Time!P$45</f>
        <v>1</v>
      </c>
      <c r="Q22" s="51">
        <f xml:space="preserve"> Time!Q$45</f>
        <v>1</v>
      </c>
      <c r="R22" s="51">
        <f xml:space="preserve"> Time!R$45</f>
        <v>1</v>
      </c>
      <c r="S22" s="51">
        <f xml:space="preserve"> Time!S$45</f>
        <v>0</v>
      </c>
    </row>
    <row r="23" spans="1:19" s="263" customFormat="1" ht="13.15">
      <c r="A23" s="262"/>
      <c r="B23" s="262"/>
      <c r="C23" s="262"/>
      <c r="D23" s="262"/>
      <c r="E23" s="262" t="str">
        <f xml:space="preserve"> E$17</f>
        <v>Developer services revenue adjustment factor (DSRA) - wastewater (2017-18 FYA CPIH deflated prices)</v>
      </c>
      <c r="F23" s="262">
        <f t="shared" ref="F23:S23" si="3" xml:space="preserve"> F$17</f>
        <v>0</v>
      </c>
      <c r="G23" s="262" t="str">
        <f t="shared" si="3"/>
        <v>£m</v>
      </c>
      <c r="H23" s="262">
        <f t="shared" si="3"/>
        <v>-1.4262717971999996</v>
      </c>
      <c r="I23" s="262">
        <f t="shared" si="3"/>
        <v>0</v>
      </c>
      <c r="J23" s="262">
        <f t="shared" si="3"/>
        <v>0</v>
      </c>
      <c r="K23" s="262">
        <f t="shared" si="3"/>
        <v>0</v>
      </c>
      <c r="L23" s="262">
        <f t="shared" si="3"/>
        <v>0</v>
      </c>
      <c r="M23" s="262">
        <f t="shared" si="3"/>
        <v>0</v>
      </c>
      <c r="N23" s="262">
        <f t="shared" si="3"/>
        <v>6.7034999999999997E-2</v>
      </c>
      <c r="O23" s="262">
        <f t="shared" si="3"/>
        <v>3.4703999999999999E-2</v>
      </c>
      <c r="P23" s="262">
        <f t="shared" si="3"/>
        <v>-0.68770500000000001</v>
      </c>
      <c r="Q23" s="262">
        <f t="shared" si="3"/>
        <v>-0.45563459999999983</v>
      </c>
      <c r="R23" s="262">
        <f t="shared" si="3"/>
        <v>-0.38467119719999981</v>
      </c>
      <c r="S23" s="262">
        <f t="shared" si="3"/>
        <v>0</v>
      </c>
    </row>
    <row r="24" spans="1:19" s="263" customFormat="1" ht="13.9" thickBot="1">
      <c r="A24" s="262"/>
      <c r="B24" s="262"/>
      <c r="C24" s="262"/>
      <c r="E24" s="270" t="s">
        <v>177</v>
      </c>
      <c r="F24" s="271"/>
      <c r="G24" s="271" t="s">
        <v>84</v>
      </c>
      <c r="H24" s="271">
        <f xml:space="preserve"> SUM( N24:R24 )</f>
        <v>-1.4719534304916733</v>
      </c>
      <c r="I24" s="264"/>
      <c r="J24" s="264">
        <f xml:space="preserve"> J22 * J23 * ( 1 + $F$19 ) ^ ( $H$22 - J21 )</f>
        <v>0</v>
      </c>
      <c r="K24" s="264">
        <f t="shared" ref="K24:S24" si="4" xml:space="preserve"> K22 * K23 * ( 1 + $F$19 ) ^ ( $H$22 - K21 )</f>
        <v>0</v>
      </c>
      <c r="L24" s="264">
        <f t="shared" si="4"/>
        <v>0</v>
      </c>
      <c r="M24" s="264">
        <f t="shared" si="4"/>
        <v>0</v>
      </c>
      <c r="N24" s="264">
        <f xml:space="preserve"> N22 * N23 * ( 1 + $F$19 ) ^ ( $H$22 - N21 )</f>
        <v>7.5800702591679439E-2</v>
      </c>
      <c r="O24" s="264">
        <f xml:space="preserve"> O22 * O23 * ( 1 + $F$19 ) ^ ( $H$22 - O21 )</f>
        <v>3.8054695191846906E-2</v>
      </c>
      <c r="P24" s="264">
        <f t="shared" si="4"/>
        <v>-0.73128723155519992</v>
      </c>
      <c r="Q24" s="264">
        <f t="shared" si="4"/>
        <v>-0.4698503995199998</v>
      </c>
      <c r="R24" s="264">
        <f t="shared" si="4"/>
        <v>-0.38467119719999981</v>
      </c>
      <c r="S24" s="264">
        <f t="shared" si="4"/>
        <v>0</v>
      </c>
    </row>
    <row r="25" spans="1:19" ht="12.75" customHeight="1" thickTop="1">
      <c r="A25" s="26"/>
      <c r="B25" s="26"/>
      <c r="C25" s="26"/>
      <c r="D25" s="26"/>
      <c r="E25" s="31"/>
      <c r="F25" s="60"/>
      <c r="H25" s="24"/>
    </row>
    <row r="26" spans="1:19" ht="13.9">
      <c r="A26" s="39" t="s">
        <v>125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360" ht="12.75" customHeight="1"/>
    <row r="361" ht="12.75" customHeight="1"/>
    <row r="362" ht="12.75" customHeight="1"/>
  </sheetData>
  <conditionalFormatting sqref="J4:S4">
    <cfRule type="cellIs" dxfId="2" priority="1" operator="equal">
      <formula>"Post-Fcst"</formula>
    </cfRule>
    <cfRule type="cellIs" dxfId="1" priority="2" operator="equal">
      <formula>"Forecast"</formula>
    </cfRule>
    <cfRule type="cellIs" dxfId="0" priority="3" operator="equal">
      <formula>"Pre Fcst"</formula>
    </cfRule>
  </conditionalFormatting>
  <pageMargins left="0.7" right="0.7" top="0.75" bottom="0.75" header="0.3" footer="0.3"/>
  <pageSetup paperSize="9" scale="43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99CCFF"/>
    <pageSetUpPr fitToPage="1"/>
  </sheetPr>
  <dimension ref="A1:XFB14"/>
  <sheetViews>
    <sheetView showGridLines="0" defaultGridColor="0" colorId="22" zoomScale="130" zoomScaleNormal="130" workbookViewId="0">
      <selection activeCell="E5" sqref="E5"/>
    </sheetView>
  </sheetViews>
  <sheetFormatPr defaultColWidth="0" defaultRowHeight="13.9" zeroHeight="1"/>
  <cols>
    <col min="1" max="4" width="1.125" customWidth="1"/>
    <col min="5" max="5" width="92.125" customWidth="1"/>
    <col min="6" max="6" width="9.625" bestFit="1" customWidth="1"/>
    <col min="7" max="7" width="12.75" customWidth="1"/>
    <col min="8" max="8" width="11.625" customWidth="1"/>
    <col min="9" max="9" width="2.375" hidden="1"/>
    <col min="10" max="16382" width="8.875" hidden="1"/>
    <col min="16383" max="16384" width="2.5" hidden="1"/>
  </cols>
  <sheetData>
    <row r="1" spans="1:8" ht="28.15">
      <c r="A1" s="230" t="e">
        <f ca="1" xml:space="preserve"> RIGHT(CELL("filename", A1), LEN(CELL("filename", A1)) - SEARCH("]", CELL("filename", A1)))</f>
        <v>#VALUE!</v>
      </c>
      <c r="B1" s="230"/>
      <c r="C1" s="230"/>
      <c r="D1" s="230"/>
      <c r="E1" s="230"/>
      <c r="F1" s="230"/>
      <c r="G1" s="230"/>
      <c r="H1" s="230"/>
    </row>
    <row r="2" spans="1:8">
      <c r="F2" s="11" t="s">
        <v>101</v>
      </c>
      <c r="G2" s="11" t="s">
        <v>102</v>
      </c>
      <c r="H2" s="56" t="s">
        <v>126</v>
      </c>
    </row>
    <row r="3" spans="1:8">
      <c r="D3" s="29" t="s">
        <v>127</v>
      </c>
    </row>
    <row r="4" spans="1:8">
      <c r="D4" s="29"/>
    </row>
    <row r="5" spans="1:8" ht="14.65" customHeight="1">
      <c r="A5" s="46"/>
      <c r="B5" s="46"/>
      <c r="C5" s="46"/>
      <c r="D5" s="46"/>
      <c r="E5" s="269" t="str">
        <f xml:space="preserve"> Water!E$24</f>
        <v>DSRA incl. financing adjustment - water (2017-18 FYA CPIH deflated prices)</v>
      </c>
      <c r="F5" s="269">
        <f xml:space="preserve"> Water!F$24</f>
        <v>0</v>
      </c>
      <c r="G5" s="269" t="str">
        <f xml:space="preserve"> Water!G$24</f>
        <v>£m</v>
      </c>
      <c r="H5" s="258">
        <f xml:space="preserve"> Water!H$24</f>
        <v>9.290513869910324</v>
      </c>
    </row>
    <row r="6" spans="1:8"/>
    <row r="7" spans="1:8">
      <c r="D7" s="29" t="s">
        <v>174</v>
      </c>
    </row>
    <row r="8" spans="1:8">
      <c r="D8" s="29"/>
    </row>
    <row r="9" spans="1:8">
      <c r="A9" s="40"/>
      <c r="B9" s="40"/>
      <c r="C9" s="40"/>
      <c r="D9" s="40"/>
      <c r="E9" s="46" t="str">
        <f xml:space="preserve"> Wastewater!E$24</f>
        <v>DSRA incl. financing adjustment - wastewater (2017-18 FYA CPIH deflated prices)</v>
      </c>
      <c r="F9" s="46">
        <f xml:space="preserve"> Wastewater!F$24</f>
        <v>0</v>
      </c>
      <c r="G9" s="46" t="str">
        <f xml:space="preserve"> Wastewater!G$24</f>
        <v>£m</v>
      </c>
      <c r="H9" s="258">
        <f xml:space="preserve"> Wastewater!H$24</f>
        <v>-1.4719534304916733</v>
      </c>
    </row>
    <row r="10" spans="1:8">
      <c r="E10" s="236"/>
    </row>
    <row r="11" spans="1:8">
      <c r="A11" s="39" t="s">
        <v>125</v>
      </c>
      <c r="B11" s="38"/>
      <c r="C11" s="38"/>
      <c r="D11" s="38"/>
      <c r="E11" s="38"/>
      <c r="F11" s="38"/>
      <c r="G11" s="38"/>
      <c r="H11" s="38"/>
    </row>
    <row r="12" spans="1:8"/>
    <row r="14" spans="1:8"/>
  </sheetData>
  <pageMargins left="0.7" right="0.7" top="0.75" bottom="0.75" header="0.3" footer="0.3"/>
  <pageSetup paperSize="9" scale="90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fwatTopic xmlns="acf77b03-75e2-4870-bfbf-a9f9f072ea94">N/A</OfwatTopic>
    <ContentDescription xmlns="acf77b03-75e2-4870-bfbf-a9f9f072ea94" xsi:nil="true"/>
    <DocumentOrder xmlns="acf77b03-75e2-4870-bfbf-a9f9f072ea94" xsi:nil="true"/>
    <SharedWithUsers xmlns="2239560c-101f-4e94-bfcb-0868444b4b4c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D900A52C734B48AAFC332F002A61F2" ma:contentTypeVersion="11" ma:contentTypeDescription="Create a new document." ma:contentTypeScope="" ma:versionID="d10261e21878d684520468954e2e4c6d">
  <xsd:schema xmlns:xsd="http://www.w3.org/2001/XMLSchema" xmlns:xs="http://www.w3.org/2001/XMLSchema" xmlns:p="http://schemas.microsoft.com/office/2006/metadata/properties" xmlns:ns2="acf77b03-75e2-4870-bfbf-a9f9f072ea94" xmlns:ns3="2239560c-101f-4e94-bfcb-0868444b4b4c" targetNamespace="http://schemas.microsoft.com/office/2006/metadata/properties" ma:root="true" ma:fieldsID="24e33730404a4617bc033aea61d7a96e" ns2:_="" ns3:_="">
    <xsd:import namespace="acf77b03-75e2-4870-bfbf-a9f9f072ea94"/>
    <xsd:import namespace="2239560c-101f-4e94-bfcb-0868444b4b4c"/>
    <xsd:element name="properties">
      <xsd:complexType>
        <xsd:sequence>
          <xsd:element name="documentManagement">
            <xsd:complexType>
              <xsd:all>
                <xsd:element ref="ns2:ContentDescription" minOccurs="0"/>
                <xsd:element ref="ns2:DocumentOrder" minOccurs="0"/>
                <xsd:element ref="ns2:OfwatTopic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77b03-75e2-4870-bfbf-a9f9f072ea94" elementFormDefault="qualified">
    <xsd:import namespace="http://schemas.microsoft.com/office/2006/documentManagement/types"/>
    <xsd:import namespace="http://schemas.microsoft.com/office/infopath/2007/PartnerControls"/>
    <xsd:element name="ContentDescription" ma:index="8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DocumentOrder" ma:index="9" nillable="true" ma:displayName="Document Order" ma:format="Dropdown" ma:internalName="DocumentOrder" ma:percentage="FALSE">
      <xsd:simpleType>
        <xsd:restriction base="dms:Number"/>
      </xsd:simpleType>
    </xsd:element>
    <xsd:element name="OfwatTopic" ma:index="10" ma:displayName="Ofwat Topic" ma:default="N/A" ma:description="MBP Aligned Topic" ma:format="Dropdown" ma:internalName="OfwatTopic">
      <xsd:simpleType>
        <xsd:restriction base="dms:Choice">
          <xsd:enumeration value="CEO Introduction"/>
          <xsd:enumeration value="Executive Summary"/>
          <xsd:enumeration value="Bills and affordability"/>
          <xsd:enumeration value="Efficiency and innovation"/>
          <xsd:enumeration value="Long Term Delivery Strategy"/>
          <xsd:enumeration value="Reflecting an understanding of customers and communities"/>
          <xsd:enumeration value="Delivering outcomes for customers"/>
          <xsd:enumeration value="Setting expenditure allowances"/>
          <xsd:enumeration value="Aligning risk and return"/>
          <xsd:enumeration value="Aligning risk and return: financeability"/>
          <xsd:enumeration value="Board Assurance Statement"/>
          <xsd:enumeration value="Reconciliation of past performance"/>
          <xsd:enumeration value="N/A"/>
          <xsd:enumeration value="Encouraging quality and ambitious business plans"/>
          <xsd:enumeration value="Data tables commentary"/>
          <xsd:enumeration value="Promoting financial resilience"/>
          <xsd:enumeration value="Main Business Plan"/>
          <xsd:enumeration value="Draft Determination"/>
          <xsd:enumeration value="Final Determination"/>
          <xsd:enumeration value="Government priorities and targets"/>
          <xsd:enumeration value="Environmental and social value (and Net Zero)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39560c-101f-4e94-bfcb-0868444b4b4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21E72D-4A1E-4FA1-8BA6-8A7E2A7462E7}"/>
</file>

<file path=customXml/itemProps2.xml><?xml version="1.0" encoding="utf-8"?>
<ds:datastoreItem xmlns:ds="http://schemas.openxmlformats.org/officeDocument/2006/customXml" ds:itemID="{D2C4E2E4-E277-4FED-A1B6-AEFD61362D9A}"/>
</file>

<file path=customXml/itemProps3.xml><?xml version="1.0" encoding="utf-8"?>
<ds:datastoreItem xmlns:ds="http://schemas.openxmlformats.org/officeDocument/2006/customXml" ds:itemID="{052647F6-60EF-4B0F-B7A6-57A9EF445C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Paulo Lewandowski</cp:lastModifiedBy>
  <cp:revision>1</cp:revision>
  <dcterms:created xsi:type="dcterms:W3CDTF">2020-02-28T16:27:55Z</dcterms:created>
  <dcterms:modified xsi:type="dcterms:W3CDTF">2023-10-02T09:45:59Z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0x010100F4D900A52C734B48AAFC332F002A61F2</vt:lpwstr>
  </property>
  <property fmtid="{D5CDD505-2E9C-101B-9397-08002B2CF9AE}" pid="3" name="Meeting">
    <vt:lpwstr/>
  </property>
  <property fmtid="{D5CDD505-2E9C-101B-9397-08002B2CF9AE}" pid="4" name="Stakeholder 2">
    <vt:lpwstr/>
  </property>
  <property fmtid="{D5CDD505-2E9C-101B-9397-08002B2CF9AE}" pid="5" name="Hierarchy">
    <vt:lpwstr/>
  </property>
  <property fmtid="{D5CDD505-2E9C-101B-9397-08002B2CF9AE}" pid="6" name="Collection">
    <vt:lpwstr/>
  </property>
  <property fmtid="{D5CDD505-2E9C-101B-9397-08002B2CF9AE}" pid="7" name="Project Code">
    <vt:lpwstr>1896;#Company performance monitoring ＆ engagement|3cbb2248-aeb0-4f5e-8833-d72f52afb8f0</vt:lpwstr>
  </property>
  <property fmtid="{D5CDD505-2E9C-101B-9397-08002B2CF9AE}" pid="8" name="Security Classification">
    <vt:lpwstr>21;#OFFICIAL|c2540f30-f875-494b-a43f-ebfb5017a6ad</vt:lpwstr>
  </property>
  <property fmtid="{D5CDD505-2E9C-101B-9397-08002B2CF9AE}" pid="9" name="Stakeholder">
    <vt:lpwstr>25;#Water and wastewater companies (WaSCs)|1f450446-47d1-4fe9-8d64-c249a3be1897</vt:lpwstr>
  </property>
  <property fmtid="{D5CDD505-2E9C-101B-9397-08002B2CF9AE}" pid="10" name="Stakeholder_x0020_3">
    <vt:lpwstr/>
  </property>
  <property fmtid="{D5CDD505-2E9C-101B-9397-08002B2CF9AE}" pid="11" name="Stakeholder_x0020_4">
    <vt:lpwstr/>
  </property>
  <property fmtid="{D5CDD505-2E9C-101B-9397-08002B2CF9AE}" pid="12" name="Stakeholder_x0020_2">
    <vt:lpwstr/>
  </property>
  <property fmtid="{D5CDD505-2E9C-101B-9397-08002B2CF9AE}" pid="13" name="Stakeholder_x0020_5">
    <vt:lpwstr/>
  </property>
  <property fmtid="{D5CDD505-2E9C-101B-9397-08002B2CF9AE}" pid="14" name="Stakeholder 5">
    <vt:lpwstr/>
  </property>
  <property fmtid="{D5CDD505-2E9C-101B-9397-08002B2CF9AE}" pid="15" name="Stakeholder 3">
    <vt:lpwstr/>
  </property>
  <property fmtid="{D5CDD505-2E9C-101B-9397-08002B2CF9AE}" pid="16" name="Stakeholder 4">
    <vt:lpwstr/>
  </property>
  <property fmtid="{D5CDD505-2E9C-101B-9397-08002B2CF9AE}" pid="17" name="MSIP_Label_d04dfc70-0289-4bbf-a1df-2e48919102f8_Enabled">
    <vt:lpwstr>true</vt:lpwstr>
  </property>
  <property fmtid="{D5CDD505-2E9C-101B-9397-08002B2CF9AE}" pid="18" name="MSIP_Label_d04dfc70-0289-4bbf-a1df-2e48919102f8_SetDate">
    <vt:lpwstr>2023-05-10T08:24:01Z</vt:lpwstr>
  </property>
  <property fmtid="{D5CDD505-2E9C-101B-9397-08002B2CF9AE}" pid="19" name="MSIP_Label_d04dfc70-0289-4bbf-a1df-2e48919102f8_Method">
    <vt:lpwstr>Privileged</vt:lpwstr>
  </property>
  <property fmtid="{D5CDD505-2E9C-101B-9397-08002B2CF9AE}" pid="20" name="MSIP_Label_d04dfc70-0289-4bbf-a1df-2e48919102f8_Name">
    <vt:lpwstr>Private2</vt:lpwstr>
  </property>
  <property fmtid="{D5CDD505-2E9C-101B-9397-08002B2CF9AE}" pid="21" name="MSIP_Label_d04dfc70-0289-4bbf-a1df-2e48919102f8_SiteId">
    <vt:lpwstr>92ebd22d-0a9c-4516-a68f-ba966853a8f3</vt:lpwstr>
  </property>
  <property fmtid="{D5CDD505-2E9C-101B-9397-08002B2CF9AE}" pid="22" name="MSIP_Label_d04dfc70-0289-4bbf-a1df-2e48919102f8_ActionId">
    <vt:lpwstr>70369795-ffbd-401a-8866-cbfbb37eaa58</vt:lpwstr>
  </property>
  <property fmtid="{D5CDD505-2E9C-101B-9397-08002B2CF9AE}" pid="23" name="MSIP_Label_d04dfc70-0289-4bbf-a1df-2e48919102f8_ContentBits">
    <vt:lpwstr>0</vt:lpwstr>
  </property>
  <property fmtid="{D5CDD505-2E9C-101B-9397-08002B2CF9AE}" pid="24" name="Order">
    <vt:r8>1200</vt:r8>
  </property>
  <property fmtid="{D5CDD505-2E9C-101B-9397-08002B2CF9AE}" pid="25" name="xd_Signature">
    <vt:bool>false</vt:bool>
  </property>
  <property fmtid="{D5CDD505-2E9C-101B-9397-08002B2CF9AE}" pid="26" name="xd_ProgID">
    <vt:lpwstr/>
  </property>
  <property fmtid="{D5CDD505-2E9C-101B-9397-08002B2CF9AE}" pid="27" name="_SourceUrl">
    <vt:lpwstr/>
  </property>
  <property fmtid="{D5CDD505-2E9C-101B-9397-08002B2CF9AE}" pid="28" name="_SharedFileIndex">
    <vt:lpwstr/>
  </property>
  <property fmtid="{D5CDD505-2E9C-101B-9397-08002B2CF9AE}" pid="29" name="ComplianceAssetId">
    <vt:lpwstr/>
  </property>
  <property fmtid="{D5CDD505-2E9C-101B-9397-08002B2CF9AE}" pid="30" name="TemplateUrl">
    <vt:lpwstr/>
  </property>
  <property fmtid="{D5CDD505-2E9C-101B-9397-08002B2CF9AE}" pid="31" name="_ExtendedDescription">
    <vt:lpwstr/>
  </property>
  <property fmtid="{D5CDD505-2E9C-101B-9397-08002B2CF9AE}" pid="32" name="TriggerFlowInfo">
    <vt:lpwstr/>
  </property>
</Properties>
</file>