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/>
  <xr:revisionPtr revIDLastSave="0" documentId="8_{9881C4E6-C1FB-4F45-93B6-ADF7EF24FFB1}" xr6:coauthVersionLast="44" xr6:coauthVersionMax="44" xr10:uidLastSave="{00000000-0000-0000-0000-000000000000}"/>
  <bookViews>
    <workbookView xWindow="-28920" yWindow="-120" windowWidth="29040" windowHeight="15840" tabRatio="949" activeTab="6" xr2:uid="{00000000-000D-0000-FFFF-FFFF00000000}"/>
  </bookViews>
  <sheets>
    <sheet name="Cover" sheetId="33" r:id="rId1"/>
    <sheet name="Style Guide" sheetId="34" r:id="rId2"/>
    <sheet name="ToC" sheetId="35" r:id="rId3"/>
    <sheet name="Inputs" sheetId="19" r:id="rId4"/>
    <sheet name="Indexation" sheetId="37" r:id="rId5"/>
    <sheet name="Calculations" sheetId="24" r:id="rId6"/>
    <sheet name="Model outputs" sheetId="32" r:id="rId7"/>
    <sheet name="Validation" sheetId="22" r:id="rId8"/>
  </sheets>
  <externalReferences>
    <externalReference r:id="rId9"/>
    <externalReference r:id="rId10"/>
    <externalReference r:id="rId11"/>
  </externalReference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MacroRecalculationBehavior">0</definedName>
    <definedName name="_AtRisk_SimSetting_RandomNumberGenerator">0</definedName>
    <definedName name="_AtRisk_SimSetting_ReportOptionCustomItemsCount">0</definedName>
    <definedName name="_AtRisk_SimSetting_ReportOptionDataMode">1</definedName>
    <definedName name="_AtRisk_SimSetting_ReportOptionReportMultiSimType">1</definedName>
    <definedName name="_AtRisk_SimSetting_ReportOptionReportPlacement">1</definedName>
    <definedName name="_AtRisk_SimSetting_ReportOptionReportSelection">257</definedName>
    <definedName name="_AtRisk_SimSetting_ReportOptionReportsFileType">1</definedName>
    <definedName name="_AtRisk_SimSetting_ReportOptionSelectiveQR">FALSE</definedName>
    <definedName name="_AtRisk_SimSetting_ReportsList">257</definedName>
    <definedName name="_AtRisk_SimSetting_ShowSimulationProgressWindow">TRUE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ActiveSimulationNumber">1</definedName>
    <definedName name="_AtRisk_SimSetting_StdRecalcBehavior">1</definedName>
    <definedName name="_AtRisk_SimSetting_StdRecalcWithoutRiskStatic">0</definedName>
    <definedName name="_AtRisk_SimSetting_StdRecalcWithoutRiskStaticPercentile">0.5</definedName>
    <definedName name="ChK_Tol" localSheetId="0">#REF!</definedName>
    <definedName name="ChK_Tol" localSheetId="4">#REF!</definedName>
    <definedName name="ChK_Tol" localSheetId="6">#REF!</definedName>
    <definedName name="ChK_Tol">#REF!</definedName>
    <definedName name="Pct_Tol" localSheetId="4">#REF!</definedName>
    <definedName name="Pct_Tol">#REF!</definedName>
    <definedName name="_xlnm.Print_Area" localSheetId="5">Calculations!$A$1:$I$124</definedName>
    <definedName name="_xlnm.Print_Area" localSheetId="4">Indexation!$A$1:$H$22</definedName>
    <definedName name="_xlnm.Print_Area" localSheetId="3">Inputs!$A$1:$H$158</definedName>
    <definedName name="_xlnm.Print_Area" localSheetId="6">'Model outputs'!$A$1:$J$27</definedName>
    <definedName name="_xlnm.Print_Area" localSheetId="2">ToC!$A$1:$WBG$14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7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2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Trk_Tol" localSheetId="0">[1]InpC!$F$43</definedName>
    <definedName name="Trk_Tol" localSheetId="4">#REF!</definedName>
    <definedName name="Trk_Tol" localSheetId="6">#REF!</definedName>
    <definedName name="Trk_Tol" localSheetId="1">[1]InpC!$F$43</definedName>
    <definedName name="Trk_Tol" localSheetId="2">[1]InpC!$F$43</definedName>
    <definedName name="Trk_Tol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19" l="1"/>
  <c r="F26" i="19"/>
  <c r="F25" i="19"/>
  <c r="F24" i="19"/>
  <c r="F65" i="19" l="1"/>
  <c r="F57" i="19"/>
  <c r="F56" i="19"/>
  <c r="F55" i="19"/>
  <c r="F13" i="37" l="1"/>
  <c r="G13" i="37"/>
  <c r="F9" i="37"/>
  <c r="G9" i="37"/>
  <c r="E9" i="37"/>
  <c r="E13" i="37"/>
  <c r="F142" i="19"/>
  <c r="F156" i="19"/>
  <c r="E104" i="24" l="1"/>
  <c r="G19" i="37"/>
  <c r="G18" i="37"/>
  <c r="E19" i="37"/>
  <c r="E18" i="37"/>
  <c r="G14" i="37"/>
  <c r="E14" i="37"/>
  <c r="G8" i="37"/>
  <c r="E8" i="37"/>
  <c r="H1" i="37"/>
  <c r="A1" i="37"/>
  <c r="F86" i="19"/>
  <c r="F8" i="37" s="1"/>
  <c r="F10" i="37" s="1"/>
  <c r="F100" i="19"/>
  <c r="F114" i="19"/>
  <c r="F128" i="19"/>
  <c r="F14" i="37" s="1"/>
  <c r="F15" i="37" s="1"/>
  <c r="F19" i="37" s="1"/>
  <c r="F18" i="37" l="1"/>
  <c r="B5" i="33"/>
  <c r="F20" i="37" l="1"/>
  <c r="F104" i="24" s="1"/>
  <c r="A1" i="35"/>
  <c r="A1" i="34"/>
  <c r="A1" i="33" l="1"/>
  <c r="H18" i="24" l="1"/>
  <c r="H19" i="24"/>
  <c r="H20" i="24"/>
  <c r="H21" i="24"/>
  <c r="H22" i="24"/>
  <c r="H23" i="24"/>
  <c r="H9" i="24"/>
  <c r="H10" i="24"/>
  <c r="H11" i="24"/>
  <c r="H12" i="24"/>
  <c r="H13" i="24"/>
  <c r="H14" i="24"/>
  <c r="H1" i="32" l="1"/>
  <c r="A15" i="32"/>
  <c r="A1" i="32"/>
  <c r="F10" i="19" l="1"/>
  <c r="C34" i="24"/>
  <c r="D36" i="24"/>
  <c r="E37" i="24"/>
  <c r="H37" i="24"/>
  <c r="E38" i="24"/>
  <c r="H38" i="24"/>
  <c r="H67" i="24" s="1"/>
  <c r="E39" i="24"/>
  <c r="H39" i="24"/>
  <c r="H68" i="24" s="1"/>
  <c r="E40" i="24"/>
  <c r="H40" i="24"/>
  <c r="H69" i="24" s="1"/>
  <c r="E41" i="24"/>
  <c r="H41" i="24"/>
  <c r="H70" i="24" s="1"/>
  <c r="E42" i="24"/>
  <c r="H42" i="24"/>
  <c r="H71" i="24" s="1"/>
  <c r="E43" i="24"/>
  <c r="H43" i="24"/>
  <c r="H72" i="24" s="1"/>
  <c r="D45" i="24"/>
  <c r="E46" i="24"/>
  <c r="H46" i="24"/>
  <c r="E47" i="24"/>
  <c r="H47" i="24"/>
  <c r="E48" i="24"/>
  <c r="H48" i="24"/>
  <c r="E49" i="24"/>
  <c r="H49" i="24"/>
  <c r="E50" i="24"/>
  <c r="H50" i="24"/>
  <c r="E51" i="24"/>
  <c r="H51" i="24"/>
  <c r="E52" i="24"/>
  <c r="H52" i="24"/>
  <c r="D54" i="24"/>
  <c r="E55" i="24"/>
  <c r="H55" i="24"/>
  <c r="E56" i="24"/>
  <c r="H56" i="24"/>
  <c r="E57" i="24"/>
  <c r="H57" i="24"/>
  <c r="E58" i="24"/>
  <c r="H58" i="24"/>
  <c r="E59" i="24"/>
  <c r="H59" i="24"/>
  <c r="E60" i="24"/>
  <c r="H60" i="24"/>
  <c r="E61" i="24"/>
  <c r="H61" i="24"/>
  <c r="H32" i="24"/>
  <c r="E32" i="24"/>
  <c r="H31" i="24"/>
  <c r="E31" i="24"/>
  <c r="H30" i="24"/>
  <c r="E30" i="24"/>
  <c r="H29" i="24"/>
  <c r="E29" i="24"/>
  <c r="H28" i="24"/>
  <c r="E28" i="24"/>
  <c r="H27" i="24"/>
  <c r="E27" i="24"/>
  <c r="H26" i="24"/>
  <c r="E26" i="24"/>
  <c r="D25" i="24"/>
  <c r="H93" i="24" l="1"/>
  <c r="H96" i="24"/>
  <c r="H98" i="24"/>
  <c r="H97" i="24"/>
  <c r="H99" i="24"/>
  <c r="H95" i="24"/>
  <c r="H94" i="24"/>
  <c r="C5" i="24"/>
  <c r="E18" i="24"/>
  <c r="H76" i="24"/>
  <c r="H85" i="24" s="1"/>
  <c r="H108" i="24" s="1"/>
  <c r="E19" i="24"/>
  <c r="H77" i="24"/>
  <c r="H86" i="24" s="1"/>
  <c r="H109" i="24" s="1"/>
  <c r="E20" i="24"/>
  <c r="H78" i="24"/>
  <c r="H87" i="24" s="1"/>
  <c r="H110" i="24" s="1"/>
  <c r="E21" i="24"/>
  <c r="H79" i="24"/>
  <c r="H88" i="24" s="1"/>
  <c r="H111" i="24" s="1"/>
  <c r="E22" i="24"/>
  <c r="H80" i="24"/>
  <c r="H89" i="24" s="1"/>
  <c r="H112" i="24" s="1"/>
  <c r="E23" i="24"/>
  <c r="H81" i="24"/>
  <c r="H90" i="24" s="1"/>
  <c r="H113" i="24" s="1"/>
  <c r="H117" i="24" l="1"/>
  <c r="H20" i="32" s="1"/>
  <c r="H121" i="24"/>
  <c r="H24" i="32" s="1"/>
  <c r="H118" i="24"/>
  <c r="H21" i="32" s="1"/>
  <c r="H119" i="24"/>
  <c r="H22" i="32" s="1"/>
  <c r="H120" i="24"/>
  <c r="H23" i="32" s="1"/>
  <c r="H122" i="24"/>
  <c r="H25" i="32" s="1"/>
  <c r="H116" i="24"/>
  <c r="H19" i="32" s="1"/>
  <c r="H1" i="24"/>
  <c r="H17" i="24" l="1"/>
  <c r="H75" i="24" s="1"/>
  <c r="D7" i="24"/>
  <c r="D16" i="24"/>
  <c r="E17" i="24"/>
  <c r="H8" i="24"/>
  <c r="E9" i="24"/>
  <c r="E10" i="24"/>
  <c r="E11" i="24"/>
  <c r="E12" i="24"/>
  <c r="E13" i="24"/>
  <c r="E14" i="24"/>
  <c r="E8" i="24"/>
  <c r="A1" i="24"/>
  <c r="H66" i="24" l="1"/>
  <c r="H84" i="24" s="1"/>
  <c r="H13" i="32"/>
  <c r="H9" i="32"/>
  <c r="H12" i="32"/>
  <c r="H8" i="32"/>
  <c r="H11" i="32"/>
  <c r="H10" i="32"/>
  <c r="H107" i="24" l="1"/>
  <c r="H7" i="32" s="1"/>
  <c r="H1" i="19"/>
  <c r="F6" i="19" l="1"/>
  <c r="E1" i="22"/>
  <c r="A1" i="22"/>
  <c r="A1" i="19"/>
  <c r="G70" i="19" l="1"/>
  <c r="G66" i="19"/>
  <c r="G60" i="19"/>
  <c r="G51" i="24" s="1"/>
  <c r="G80" i="24" s="1"/>
  <c r="G56" i="19"/>
  <c r="G47" i="24" s="1"/>
  <c r="G76" i="24" s="1"/>
  <c r="G50" i="19"/>
  <c r="G46" i="19"/>
  <c r="G36" i="19"/>
  <c r="G29" i="24" s="1"/>
  <c r="G30" i="19"/>
  <c r="G23" i="24" s="1"/>
  <c r="G26" i="19"/>
  <c r="G19" i="24" s="1"/>
  <c r="G20" i="19"/>
  <c r="G13" i="24" s="1"/>
  <c r="G16" i="19"/>
  <c r="G9" i="24" s="1"/>
  <c r="G64" i="19"/>
  <c r="G58" i="19"/>
  <c r="G48" i="19"/>
  <c r="G39" i="24" s="1"/>
  <c r="G68" i="24" s="1"/>
  <c r="G34" i="19"/>
  <c r="G27" i="24" s="1"/>
  <c r="G24" i="19"/>
  <c r="G17" i="24" s="1"/>
  <c r="G67" i="19"/>
  <c r="G57" i="19"/>
  <c r="G48" i="24" s="1"/>
  <c r="G77" i="24" s="1"/>
  <c r="G37" i="19"/>
  <c r="G30" i="24" s="1"/>
  <c r="G27" i="19"/>
  <c r="G20" i="24" s="1"/>
  <c r="G17" i="19"/>
  <c r="G10" i="24" s="1"/>
  <c r="G69" i="19"/>
  <c r="G60" i="24" s="1"/>
  <c r="G89" i="24" s="1"/>
  <c r="G98" i="24" s="1"/>
  <c r="G65" i="19"/>
  <c r="G59" i="19"/>
  <c r="G50" i="24" s="1"/>
  <c r="G79" i="24" s="1"/>
  <c r="G55" i="19"/>
  <c r="G49" i="19"/>
  <c r="G40" i="24" s="1"/>
  <c r="G69" i="24" s="1"/>
  <c r="G39" i="19"/>
  <c r="G32" i="24" s="1"/>
  <c r="G35" i="19"/>
  <c r="G28" i="24" s="1"/>
  <c r="G29" i="19"/>
  <c r="G22" i="24" s="1"/>
  <c r="G25" i="19"/>
  <c r="G18" i="24" s="1"/>
  <c r="G19" i="19"/>
  <c r="G12" i="24" s="1"/>
  <c r="G15" i="19"/>
  <c r="G8" i="24" s="1"/>
  <c r="G68" i="19"/>
  <c r="G52" i="19"/>
  <c r="G43" i="24" s="1"/>
  <c r="G72" i="24" s="1"/>
  <c r="G38" i="19"/>
  <c r="G31" i="24" s="1"/>
  <c r="G28" i="19"/>
  <c r="G21" i="24" s="1"/>
  <c r="G18" i="19"/>
  <c r="G11" i="24" s="1"/>
  <c r="G61" i="19"/>
  <c r="G51" i="19"/>
  <c r="G47" i="19"/>
  <c r="G33" i="19"/>
  <c r="G26" i="24" s="1"/>
  <c r="G21" i="19"/>
  <c r="G14" i="24" s="1"/>
  <c r="G55" i="24" l="1"/>
  <c r="G84" i="24" s="1"/>
  <c r="G93" i="24" s="1"/>
  <c r="G42" i="24"/>
  <c r="G71" i="24" s="1"/>
  <c r="G56" i="24"/>
  <c r="G85" i="24" s="1"/>
  <c r="G94" i="24" s="1"/>
  <c r="G52" i="24"/>
  <c r="G81" i="24" s="1"/>
  <c r="G37" i="24"/>
  <c r="G66" i="24" s="1"/>
  <c r="G57" i="24"/>
  <c r="G86" i="24" s="1"/>
  <c r="G95" i="24" s="1"/>
  <c r="G38" i="24"/>
  <c r="G67" i="24" s="1"/>
  <c r="G59" i="24"/>
  <c r="G88" i="24" s="1"/>
  <c r="G97" i="24" s="1"/>
  <c r="G46" i="24"/>
  <c r="G75" i="24" s="1"/>
  <c r="G58" i="24"/>
  <c r="G87" i="24" s="1"/>
  <c r="G96" i="24" s="1"/>
  <c r="G49" i="24"/>
  <c r="G78" i="24" s="1"/>
  <c r="G41" i="24"/>
  <c r="G70" i="24" s="1"/>
  <c r="G61" i="24"/>
  <c r="G90" i="24" s="1"/>
  <c r="G99" i="24" s="1"/>
</calcChain>
</file>

<file path=xl/sharedStrings.xml><?xml version="1.0" encoding="utf-8"?>
<sst xmlns="http://schemas.openxmlformats.org/spreadsheetml/2006/main" count="464" uniqueCount="239">
  <si>
    <t>Workbook title:</t>
  </si>
  <si>
    <t>PR19 blind year ODI difference model</t>
  </si>
  <si>
    <t>Version:</t>
  </si>
  <si>
    <t>Filename:</t>
  </si>
  <si>
    <t>Date:</t>
  </si>
  <si>
    <t>Author:</t>
  </si>
  <si>
    <t>Ofwat</t>
  </si>
  <si>
    <t>Author contact information:</t>
  </si>
  <si>
    <t>PR19Reconciliationrulebook@ofwat.gov.uk</t>
  </si>
  <si>
    <t>Summary of workbook:</t>
  </si>
  <si>
    <t xml:space="preserve">
This model calculates the difference between the ODI payments for 2019-20 based on performance assumed at FD19 and those payments based on actual performance.</t>
  </si>
  <si>
    <t>Known limitations:</t>
  </si>
  <si>
    <t>None</t>
  </si>
  <si>
    <t>Instructions:</t>
  </si>
  <si>
    <t>The inputs to this model are from two versions of the PR19 ODI performance model, one with 2019-20 performance assumed at FD19 and the other with actual 2019-20 performance</t>
  </si>
  <si>
    <t>Amendments:</t>
  </si>
  <si>
    <t>NA</t>
  </si>
  <si>
    <t>References:</t>
  </si>
  <si>
    <t>Error Checks:</t>
  </si>
  <si>
    <t>Feedback:</t>
  </si>
  <si>
    <t>We would welcome feedback on this workbook. Please send any feedback to the following email address:</t>
  </si>
  <si>
    <t>END OF SHEET</t>
  </si>
  <si>
    <t>CELL / ROW / COLUMN COLOUR</t>
  </si>
  <si>
    <t>Font colour</t>
  </si>
  <si>
    <t>Blue text (no shade)</t>
  </si>
  <si>
    <t>Imported from another sheet/section</t>
  </si>
  <si>
    <t>Red text (no shade)</t>
  </si>
  <si>
    <t>Exported to another sheet/section *</t>
  </si>
  <si>
    <t>Black text (no shade)</t>
  </si>
  <si>
    <t>Neither imported nor exported</t>
  </si>
  <si>
    <t>* Except from input sheets (sheets with 'Inp' prefix)</t>
  </si>
  <si>
    <t>* Except to track sheet</t>
  </si>
  <si>
    <t>Green (no shade)</t>
  </si>
  <si>
    <t>Documentation</t>
  </si>
  <si>
    <t>Font and shade combinations</t>
  </si>
  <si>
    <t>Black text + light yellow shade</t>
  </si>
  <si>
    <t>Inputs</t>
  </si>
  <si>
    <t>Black text + pink shade</t>
  </si>
  <si>
    <t>Pre-populated inputs</t>
  </si>
  <si>
    <t>Other</t>
  </si>
  <si>
    <t>Entire row/column with blue text + light blue shade</t>
  </si>
  <si>
    <t>Section separator</t>
  </si>
  <si>
    <t>Entire row with white text + blue shade</t>
  </si>
  <si>
    <t>End of sheet</t>
  </si>
  <si>
    <t>WORKSHEET TAB COLOUR CODING</t>
  </si>
  <si>
    <t>Input sheets</t>
  </si>
  <si>
    <t>Documentation and calculation sheets</t>
  </si>
  <si>
    <t>Quality control</t>
  </si>
  <si>
    <t>Outputs</t>
  </si>
  <si>
    <t>DOCUMENTATION</t>
  </si>
  <si>
    <t>INPUTS</t>
  </si>
  <si>
    <t>CALCULATIONS</t>
  </si>
  <si>
    <t>OUTPUTS</t>
  </si>
  <si>
    <t>Cover</t>
  </si>
  <si>
    <t>Indexation</t>
  </si>
  <si>
    <t>Model outputs</t>
  </si>
  <si>
    <t>Model documentation sheet</t>
  </si>
  <si>
    <t>The inputs to this model are from two versions of the PR19 ODI performance model, one with performance assumed at FD19 and the other with actual 2019-20 performance</t>
  </si>
  <si>
    <t>Calculates the appropiate inflation factor</t>
  </si>
  <si>
    <t>The in-period revenue, and end-of-period RCV adjustments to be made as a result of the 2019-20 blind year for each relevant price control.</t>
  </si>
  <si>
    <t>Style Guide</t>
  </si>
  <si>
    <t>Calculations</t>
  </si>
  <si>
    <t>Explanation of different formatting types</t>
  </si>
  <si>
    <t>Calculates the difference between the two sets of ODI payments and inflates to 2017-18 prices</t>
  </si>
  <si>
    <t>ToC</t>
  </si>
  <si>
    <t>Table of contents</t>
  </si>
  <si>
    <t>Constant</t>
  </si>
  <si>
    <t>Unit</t>
  </si>
  <si>
    <t>Total</t>
  </si>
  <si>
    <t>Company name</t>
  </si>
  <si>
    <t>Ofwat company acronym</t>
  </si>
  <si>
    <t>Price base</t>
  </si>
  <si>
    <t>Price base for ODI inputs</t>
  </si>
  <si>
    <t>2012-13</t>
  </si>
  <si>
    <t>Financial year</t>
  </si>
  <si>
    <t>Units and price base for ODI payments</t>
  </si>
  <si>
    <t>Text</t>
  </si>
  <si>
    <t>ODI payments as at FD</t>
  </si>
  <si>
    <t>In-period revenue ODI payments (by price control)</t>
  </si>
  <si>
    <t>Water resources</t>
  </si>
  <si>
    <t>Water network plus</t>
  </si>
  <si>
    <t>Wastewater network plus</t>
  </si>
  <si>
    <t>Bioresources (sludge)</t>
  </si>
  <si>
    <t>Residential retail</t>
  </si>
  <si>
    <t>Business retail</t>
  </si>
  <si>
    <t>Dummy control</t>
  </si>
  <si>
    <t>End of period revenue ODI payments (by price control)</t>
  </si>
  <si>
    <t>End of period RCV payments (by price control)</t>
  </si>
  <si>
    <t>Actual ODI payments</t>
  </si>
  <si>
    <t>RPI 2012-13 - April</t>
  </si>
  <si>
    <t>Index</t>
  </si>
  <si>
    <t>RPI 2012-13 - May</t>
  </si>
  <si>
    <t>RPI 2012-13 - June</t>
  </si>
  <si>
    <t>RPI 2012-13 - July</t>
  </si>
  <si>
    <t>RPI 2012-13 - August</t>
  </si>
  <si>
    <t>RPI 2012-13 - September</t>
  </si>
  <si>
    <t>RPI 2012-13 - October</t>
  </si>
  <si>
    <t>RPI 2012-13 - November</t>
  </si>
  <si>
    <t>RPI 2012-13 - December</t>
  </si>
  <si>
    <t>RPI 2012-13 - January</t>
  </si>
  <si>
    <t>RPI 2012-13 - February</t>
  </si>
  <si>
    <t>RPI 2012-13 - March</t>
  </si>
  <si>
    <t>RPI 2012-13 financial year average</t>
  </si>
  <si>
    <t>CPIH 2012-13 - April</t>
  </si>
  <si>
    <t>CPIH 2012-13 - May</t>
  </si>
  <si>
    <t>CPIH 2012-13 - June</t>
  </si>
  <si>
    <t>CPIH 2012-13 - July</t>
  </si>
  <si>
    <t>CPIH 2012-13 - August</t>
  </si>
  <si>
    <t>CPIH 2012-13 - September</t>
  </si>
  <si>
    <t>CPIH 2012-13 - October</t>
  </si>
  <si>
    <t>CPIH 2012-13 - November</t>
  </si>
  <si>
    <t>CPIH 2012-13 - December</t>
  </si>
  <si>
    <t>CPIH 2012-13 - January</t>
  </si>
  <si>
    <t>CPIH 2012-13 - February</t>
  </si>
  <si>
    <t>CPIH 2012-13 - March</t>
  </si>
  <si>
    <t>CPIH 2012-13 financial year average</t>
  </si>
  <si>
    <t>RPI 2017-18 - April</t>
  </si>
  <si>
    <t>RPI 2017-18 - May</t>
  </si>
  <si>
    <t>RPI 2017-18 - June</t>
  </si>
  <si>
    <t>RPI 2017-18 - July</t>
  </si>
  <si>
    <t>RPI 2017-18 - August</t>
  </si>
  <si>
    <t>RPI 2017-18 - September</t>
  </si>
  <si>
    <t>RPI 2017-18 - October</t>
  </si>
  <si>
    <t>RPI 2017-18 - November</t>
  </si>
  <si>
    <t>RPI 2017-18 - December</t>
  </si>
  <si>
    <t>RPI 2017-18 - January</t>
  </si>
  <si>
    <t>RPI 2017-18 - February</t>
  </si>
  <si>
    <t>RPI 2017-18 - March</t>
  </si>
  <si>
    <t>RPI 2017-18 financial year average</t>
  </si>
  <si>
    <t>CPIH 2017-18 - April</t>
  </si>
  <si>
    <t>CPIH 2017-18 - May</t>
  </si>
  <si>
    <t>CPIH 2017-18 - June</t>
  </si>
  <si>
    <t>CPIH 2017-18 - July</t>
  </si>
  <si>
    <t>CPIH 2017-18 - August</t>
  </si>
  <si>
    <t>CPIH 2017-18 - September</t>
  </si>
  <si>
    <t>CPIH 2017-18 - October</t>
  </si>
  <si>
    <t>CPIH 2017-18 - November</t>
  </si>
  <si>
    <t>CPIH 2017-18 - December</t>
  </si>
  <si>
    <t>CPIH 2017-18 - January</t>
  </si>
  <si>
    <t>CPIH 2017-18 - February</t>
  </si>
  <si>
    <t>CPIH 2017-18 - March</t>
  </si>
  <si>
    <t>CPIH 2017-18 financial year average</t>
  </si>
  <si>
    <t>RPI 2019-20 - April</t>
  </si>
  <si>
    <t>RPI 2019-20 - May</t>
  </si>
  <si>
    <t>RPI 2019-20 - June</t>
  </si>
  <si>
    <t>RPI 2019-20 - July</t>
  </si>
  <si>
    <t>RPI 2019-20 - August</t>
  </si>
  <si>
    <t>RPI 2019-20 - September</t>
  </si>
  <si>
    <t>RPI 2019-20 - October</t>
  </si>
  <si>
    <t>RPI 2019-20 - November</t>
  </si>
  <si>
    <t>RPI 2019-20 - December</t>
  </si>
  <si>
    <t>RPI 2019-20 - January</t>
  </si>
  <si>
    <t>RPI 2019-20 - February</t>
  </si>
  <si>
    <t>RPI 2019-20 - March</t>
  </si>
  <si>
    <t>RPI 2019-20 financial year average</t>
  </si>
  <si>
    <t>CPIH 2019-20 - April</t>
  </si>
  <si>
    <t>CPIH 2019-20 - May</t>
  </si>
  <si>
    <t>CPIH 2019-20 - June</t>
  </si>
  <si>
    <t>CPIH 2019-20 - July</t>
  </si>
  <si>
    <t>CPIH 2019-20 - August</t>
  </si>
  <si>
    <t>CPIH 2019-20 - September</t>
  </si>
  <si>
    <t>CPIH 2019-20 - October</t>
  </si>
  <si>
    <t>CPIH 2019-20 - November</t>
  </si>
  <si>
    <t>CPIH 2019-20 - December</t>
  </si>
  <si>
    <t>CPIH 2019-20 - January</t>
  </si>
  <si>
    <t>CPIH 2019-20 - February</t>
  </si>
  <si>
    <t>CPIH 2019-20 - March</t>
  </si>
  <si>
    <t>CPIH 2019-20 financial year average</t>
  </si>
  <si>
    <t>Inflate from RPI 2012-13 FYA to 2019-20 FYE</t>
  </si>
  <si>
    <t>RPI inflation factor from 2012-13 FYA to 2019-20 FYE</t>
  </si>
  <si>
    <t>Factor</t>
  </si>
  <si>
    <t>Deflate from CPIH 2019-20 FYE to CPIH 2017-18 FYA</t>
  </si>
  <si>
    <t>CPIH deflation factor from 2019-20 FYE to 2017-18 FYA</t>
  </si>
  <si>
    <t>Combined inflation factor</t>
  </si>
  <si>
    <t>Inflation factor (from RPI 2012-13 FYA to CPIH 2017-18 FYA)</t>
  </si>
  <si>
    <t xml:space="preserve">Blind year difference in 2012-13 prices </t>
  </si>
  <si>
    <t>In period revenue ODI payments (by price control)</t>
  </si>
  <si>
    <t>Difference all revenue ODI payments 2012-13 prices (by price control)</t>
  </si>
  <si>
    <t>Difference End of period RCV payments 2012-13 prices (by price control)</t>
  </si>
  <si>
    <t xml:space="preserve">Blind year difference in 2017-18 prices </t>
  </si>
  <si>
    <t>Inflation</t>
  </si>
  <si>
    <t>Difference all revenue ODI payments 2017-18 prices (by price control)</t>
  </si>
  <si>
    <t>£m (2017-18 prices)</t>
  </si>
  <si>
    <t>Difference End of period revenue RCV payments 2017-18 prices (by price control)</t>
  </si>
  <si>
    <t>Net ODI payments to be applied in-period</t>
  </si>
  <si>
    <t>These payments will be applied in-period using the 'in-period adjustments model' which will deal with further adjustments for taxation, time value of money, inflation and any voluntary deferrals</t>
  </si>
  <si>
    <t>Revenue adjustments</t>
  </si>
  <si>
    <t>These payments will be applied at the end of the 2020-25 period in the PR24 models</t>
  </si>
  <si>
    <t>RCV adjustments</t>
  </si>
  <si>
    <t>Reporting year</t>
  </si>
  <si>
    <t>Acronym</t>
  </si>
  <si>
    <t>True False</t>
  </si>
  <si>
    <t>Up Down</t>
  </si>
  <si>
    <t>2020-21</t>
  </si>
  <si>
    <t>Anglian Water</t>
  </si>
  <si>
    <t>ANH</t>
  </si>
  <si>
    <t>Up</t>
  </si>
  <si>
    <t>2021-22</t>
  </si>
  <si>
    <t>Dŵr Cymru</t>
  </si>
  <si>
    <t>WSH</t>
  </si>
  <si>
    <t>Down</t>
  </si>
  <si>
    <t>2022-23</t>
  </si>
  <si>
    <t>Hafren Dyfrdwy</t>
  </si>
  <si>
    <t>HDD</t>
  </si>
  <si>
    <t>2023-24</t>
  </si>
  <si>
    <t>Northumbrian Water</t>
  </si>
  <si>
    <t>NES</t>
  </si>
  <si>
    <t>2024-25</t>
  </si>
  <si>
    <t>Severn Trent Water</t>
  </si>
  <si>
    <t>SVE</t>
  </si>
  <si>
    <t>Southern Water</t>
  </si>
  <si>
    <t>SRN</t>
  </si>
  <si>
    <t>South West Water</t>
  </si>
  <si>
    <t>Thames Water</t>
  </si>
  <si>
    <t>TMS</t>
  </si>
  <si>
    <t>United Utilities</t>
  </si>
  <si>
    <t>UUW</t>
  </si>
  <si>
    <t>Wessex Water</t>
  </si>
  <si>
    <t>WSX</t>
  </si>
  <si>
    <t>Yorkshire Water</t>
  </si>
  <si>
    <t>YKY</t>
  </si>
  <si>
    <t>Affinity Water</t>
  </si>
  <si>
    <t>AFW</t>
  </si>
  <si>
    <t>Bristol Water</t>
  </si>
  <si>
    <t>BRL</t>
  </si>
  <si>
    <t>Portsmouth Water</t>
  </si>
  <si>
    <t>PRT</t>
  </si>
  <si>
    <t>SES Water</t>
  </si>
  <si>
    <t>SES</t>
  </si>
  <si>
    <t>South East Water</t>
  </si>
  <si>
    <t>SEW</t>
  </si>
  <si>
    <t>South Staffs Water</t>
  </si>
  <si>
    <t>SSC</t>
  </si>
  <si>
    <t>SWT</t>
  </si>
  <si>
    <t>Bournemouth Water</t>
  </si>
  <si>
    <t>BWH</t>
  </si>
  <si>
    <t>v1.1</t>
  </si>
  <si>
    <t>Amended the price base conversion to apply the indexation approach used in PR19 models to convert from 2012-13 RPI prices to</t>
  </si>
  <si>
    <t>2017-18 CPIH prices. Additional inflation inputs included on 'Inputs' for feeding calculations on 'Indexation'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</si>
</sst>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#,##0_);\(#,##0\);&quot;-  &quot;;&quot; &quot;@&quot; &quot;"/>
    <numFmt numFmtId="165" formatCode="_(* #,##0.0_);_(* \(#,##0.0\);_(* &quot;-&quot;??_);_(@_)"/>
    <numFmt numFmtId="166" formatCode="#,##0_);\(#,##0\);&quot;-  &quot;;&quot; &quot;@"/>
    <numFmt numFmtId="167" formatCode="dd\ mmm\ yy_);;&quot;-  &quot;;&quot; &quot;@&quot; &quot;"/>
    <numFmt numFmtId="168" formatCode="#,##0.0000_);\(#,##0.0000\);&quot;-  &quot;;&quot; &quot;@&quot; &quot;"/>
    <numFmt numFmtId="169" formatCode="_(* #,##0_);_(* \(#,##0\);_(* &quot;-&quot;??_);_(@_)"/>
    <numFmt numFmtId="170" formatCode="0.000"/>
    <numFmt numFmtId="171" formatCode="0.00%_);\-0.00%_);&quot;-  &quot;;&quot; &quot;@&quot; &quot;"/>
    <numFmt numFmtId="172" formatCode="dd\ mmm\ yyyy_);\(###0\);&quot;-  &quot;;&quot; &quot;@&quot; &quot;"/>
    <numFmt numFmtId="173" formatCode="dd\ mmm\ yy_);\(###0\);&quot;-  &quot;;&quot; &quot;@&quot; &quot;"/>
    <numFmt numFmtId="174" formatCode="###0_);\(###0\);&quot;-  &quot;;&quot; &quot;@&quot; &quot;"/>
  </numFmts>
  <fonts count="65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Franklin Gothic Demi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6"/>
      <color rgb="FF002664"/>
      <name val="Arial Rounded MT Bold"/>
      <family val="2"/>
    </font>
    <font>
      <sz val="14"/>
      <color rgb="FF002664"/>
      <name val="Arial Rounded MT Bold"/>
      <family val="2"/>
    </font>
    <font>
      <sz val="12"/>
      <color rgb="FF002664"/>
      <name val="Arial Rounded MT Bold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rgb="FF0000FF"/>
      <name val="Arial"/>
      <family val="2"/>
    </font>
    <font>
      <i/>
      <sz val="10"/>
      <color rgb="FF00B050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22"/>
      <color theme="0"/>
      <name val="Franklin Gothic Demi"/>
      <family val="2"/>
      <scheme val="major"/>
    </font>
    <font>
      <sz val="22"/>
      <name val="Franklin Gothic Demi"/>
      <family val="2"/>
      <scheme val="major"/>
    </font>
    <font>
      <sz val="10"/>
      <color rgb="FF0078C9"/>
      <name val="Arial"/>
      <family val="2"/>
      <scheme val="minor"/>
    </font>
    <font>
      <sz val="10"/>
      <name val="Arial"/>
      <family val="2"/>
      <scheme val="minor"/>
    </font>
    <font>
      <sz val="22"/>
      <color theme="1"/>
      <name val="Franklin Gothic Demi"/>
      <family val="2"/>
    </font>
    <font>
      <sz val="22"/>
      <color theme="0"/>
      <name val="Franklin Gothic Demi"/>
      <family val="2"/>
    </font>
    <font>
      <u/>
      <sz val="22"/>
      <name val="Franklin Gothic Demi"/>
      <family val="2"/>
    </font>
    <font>
      <sz val="22"/>
      <name val="Franklin Gothic Demi"/>
      <family val="2"/>
    </font>
    <font>
      <sz val="22"/>
      <color theme="1"/>
      <name val="Franklin Gothic Demi"/>
      <family val="2"/>
      <scheme val="major"/>
    </font>
    <font>
      <u/>
      <sz val="22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24"/>
      <color theme="0"/>
      <name val="Franklin Gothic Demi"/>
      <family val="2"/>
    </font>
    <font>
      <sz val="12"/>
      <color theme="0"/>
      <name val="Franklin Gothic Demi"/>
      <family val="2"/>
    </font>
    <font>
      <u/>
      <sz val="10"/>
      <color theme="10"/>
      <name val="Arial"/>
      <family val="2"/>
    </font>
    <font>
      <b/>
      <u/>
      <sz val="10"/>
      <color theme="0"/>
      <name val="Arial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sz val="10"/>
      <color theme="1"/>
      <name val="Franklin Gothic Demi"/>
      <family val="2"/>
    </font>
    <font>
      <sz val="10"/>
      <color rgb="FF0078C9"/>
      <name val="Arial"/>
      <family val="2"/>
    </font>
    <font>
      <sz val="10"/>
      <color rgb="FFFE4819"/>
      <name val="Arial"/>
      <family val="2"/>
    </font>
    <font>
      <sz val="10"/>
      <color rgb="FF719500"/>
      <name val="Arial"/>
      <family val="2"/>
    </font>
    <font>
      <sz val="10"/>
      <color rgb="FF0078C9"/>
      <name val="Franklin Gothic Demi"/>
      <family val="2"/>
    </font>
    <font>
      <sz val="10"/>
      <color theme="2"/>
      <name val="Arial"/>
      <family val="2"/>
    </font>
    <font>
      <b/>
      <sz val="20"/>
      <color theme="0"/>
      <name val="Arial"/>
      <family val="2"/>
    </font>
    <font>
      <sz val="20"/>
      <color theme="1"/>
      <name val="Arial"/>
      <family val="2"/>
    </font>
    <font>
      <b/>
      <u/>
      <sz val="10"/>
      <color rgb="FF0000FF"/>
      <name val="Arial"/>
      <family val="2"/>
    </font>
    <font>
      <u/>
      <sz val="22"/>
      <color theme="0"/>
      <name val="Franklin Gothic Demi"/>
      <family val="2"/>
    </font>
    <font>
      <u/>
      <sz val="10"/>
      <color rgb="FF0000FF"/>
      <name val="Arial"/>
      <family val="2"/>
    </font>
    <font>
      <u/>
      <sz val="10"/>
      <color theme="0"/>
      <name val="Franklin Gothic Demi"/>
      <family val="2"/>
    </font>
    <font>
      <b/>
      <u/>
      <sz val="10"/>
      <color rgb="FFFF0000"/>
      <name val="Arial"/>
      <family val="2"/>
    </font>
    <font>
      <u/>
      <sz val="10"/>
      <color rgb="FFFF000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664"/>
        <bgColor indexed="64"/>
      </patternFill>
    </fill>
    <fill>
      <patternFill patternType="solid">
        <fgColor rgb="FF4B92DB"/>
        <bgColor indexed="64"/>
      </patternFill>
    </fill>
    <fill>
      <patternFill patternType="solid">
        <fgColor rgb="FFADA07A"/>
        <bgColor indexed="64"/>
      </patternFill>
    </fill>
    <fill>
      <patternFill patternType="solid">
        <fgColor rgb="FFF0AB00"/>
        <bgColor indexed="64"/>
      </patternFill>
    </fill>
    <fill>
      <patternFill patternType="solid">
        <fgColor rgb="FF007EA3"/>
        <bgColor indexed="64"/>
      </patternFill>
    </fill>
    <fill>
      <patternFill patternType="solid">
        <fgColor rgb="FFA8B400"/>
        <bgColor indexed="64"/>
      </patternFill>
    </fill>
    <fill>
      <patternFill patternType="solid">
        <fgColor rgb="FF240078"/>
        <bgColor indexed="64"/>
      </patternFill>
    </fill>
    <fill>
      <patternFill patternType="solid">
        <fgColor rgb="FFEA3BAE"/>
        <bgColor indexed="64"/>
      </patternFill>
    </fill>
    <fill>
      <patternFill patternType="solid">
        <fgColor rgb="FFDD3D2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0DCD8"/>
        <bgColor indexed="64"/>
      </patternFill>
    </fill>
    <fill>
      <patternFill patternType="solid">
        <fgColor rgb="FFFCEAB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DDF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0EE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479"/>
        <bgColor indexed="64"/>
      </patternFill>
    </fill>
    <fill>
      <patternFill patternType="solid">
        <fgColor rgb="FFD740A2"/>
        <bgColor indexed="64"/>
      </patternFill>
    </fill>
    <fill>
      <patternFill patternType="solid">
        <fgColor rgb="FF857362"/>
        <bgColor indexed="64"/>
      </patternFill>
    </fill>
    <fill>
      <patternFill patternType="solid">
        <fgColor rgb="FF95B04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1E7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2DE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57362"/>
      </left>
      <right style="thin">
        <color rgb="FF857362"/>
      </right>
      <top style="thin">
        <color rgb="FF857362"/>
      </top>
      <bottom style="thin">
        <color rgb="FF857362"/>
      </bottom>
      <diagonal/>
    </border>
    <border>
      <left/>
      <right/>
      <top style="thin">
        <color rgb="FF857362"/>
      </top>
      <bottom/>
      <diagonal/>
    </border>
    <border>
      <left/>
      <right style="thin">
        <color rgb="FF857362"/>
      </right>
      <top style="thin">
        <color rgb="FF857362"/>
      </top>
      <bottom/>
      <diagonal/>
    </border>
    <border>
      <left/>
      <right style="thin">
        <color rgb="FF857362"/>
      </right>
      <top/>
      <bottom/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8">
    <xf numFmtId="164" fontId="0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171" fontId="1" fillId="0" borderId="0" applyFont="0" applyFill="0" applyBorder="0" applyProtection="0">
      <alignment vertical="top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3" fillId="45" borderId="0" applyNumberFormat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7" fillId="40" borderId="0" applyNumberFormat="0" applyBorder="0" applyAlignment="0" applyProtection="0"/>
    <xf numFmtId="0" fontId="17" fillId="41" borderId="0" applyNumberFormat="0" applyBorder="0" applyAlignment="0" applyProtection="0"/>
    <xf numFmtId="165" fontId="1" fillId="42" borderId="0" applyNumberFormat="0" applyFont="0" applyBorder="0" applyAlignment="0" applyProtection="0"/>
    <xf numFmtId="0" fontId="1" fillId="43" borderId="0" applyNumberFormat="0" applyFont="0" applyBorder="0" applyAlignment="0" applyProtection="0"/>
    <xf numFmtId="166" fontId="24" fillId="0" borderId="0" applyNumberFormat="0" applyProtection="0">
      <alignment vertical="top"/>
    </xf>
    <xf numFmtId="166" fontId="25" fillId="0" borderId="0" applyNumberFormat="0" applyProtection="0">
      <alignment vertical="top"/>
    </xf>
    <xf numFmtId="166" fontId="18" fillId="44" borderId="0" applyNumberFormat="0" applyProtection="0">
      <alignment vertical="top"/>
    </xf>
    <xf numFmtId="9" fontId="1" fillId="0" borderId="0" applyFont="0" applyFill="0" applyBorder="0" applyAlignment="0" applyProtection="0"/>
    <xf numFmtId="0" fontId="27" fillId="0" borderId="0" applyNumberFormat="0" applyFill="0" applyBorder="0" applyProtection="0">
      <alignment vertical="top"/>
    </xf>
    <xf numFmtId="172" fontId="18" fillId="0" borderId="0" applyFont="0" applyFill="0" applyBorder="0" applyProtection="0">
      <alignment vertical="top"/>
    </xf>
    <xf numFmtId="173" fontId="18" fillId="0" borderId="0" applyFont="0" applyFill="0" applyBorder="0" applyProtection="0">
      <alignment vertical="top"/>
    </xf>
    <xf numFmtId="168" fontId="18" fillId="0" borderId="0" applyFont="0" applyFill="0" applyBorder="0" applyProtection="0">
      <alignment vertical="top"/>
    </xf>
    <xf numFmtId="0" fontId="19" fillId="0" borderId="0"/>
    <xf numFmtId="0" fontId="20" fillId="0" borderId="0"/>
    <xf numFmtId="0" fontId="21" fillId="0" borderId="0"/>
    <xf numFmtId="167" fontId="22" fillId="0" borderId="0" applyNumberFormat="0" applyFill="0" applyBorder="0" applyProtection="0">
      <alignment vertical="top"/>
    </xf>
    <xf numFmtId="0" fontId="23" fillId="0" borderId="0" applyNumberFormat="0" applyFill="0" applyBorder="0" applyProtection="0">
      <alignment vertical="top"/>
    </xf>
    <xf numFmtId="0" fontId="18" fillId="0" borderId="0" applyNumberFormat="0" applyFill="0" applyBorder="0" applyProtection="0">
      <alignment horizontal="right" vertical="top"/>
    </xf>
    <xf numFmtId="0" fontId="28" fillId="0" borderId="0"/>
    <xf numFmtId="0" fontId="1" fillId="0" borderId="0"/>
    <xf numFmtId="0" fontId="42" fillId="0" borderId="0" applyNumberFormat="0" applyFill="0" applyBorder="0" applyAlignment="0" applyProtection="0"/>
    <xf numFmtId="174" fontId="43" fillId="0" borderId="0" applyFont="0" applyFill="0" applyBorder="0" applyProtection="0">
      <alignment vertical="top"/>
    </xf>
    <xf numFmtId="0" fontId="43" fillId="0" borderId="0"/>
    <xf numFmtId="0" fontId="45" fillId="54" borderId="0" applyNumberFormat="0" applyBorder="0" applyAlignment="0" applyProtection="0"/>
    <xf numFmtId="0" fontId="47" fillId="0" borderId="0" applyNumberFormat="0" applyFill="0" applyBorder="0" applyAlignment="0" applyProtection="0"/>
    <xf numFmtId="0" fontId="49" fillId="0" borderId="0" applyNumberFormat="0" applyFill="0" applyAlignment="0" applyProtection="0"/>
    <xf numFmtId="0" fontId="50" fillId="55" borderId="0" applyNumberFormat="0" applyBorder="0" applyAlignment="0" applyProtection="0"/>
    <xf numFmtId="0" fontId="50" fillId="54" borderId="0" applyNumberFormat="0" applyAlignment="0" applyProtection="0"/>
    <xf numFmtId="0" fontId="51" fillId="0" borderId="0" applyNumberFormat="0" applyFill="0" applyAlignment="0" applyProtection="0"/>
    <xf numFmtId="0" fontId="52" fillId="0" borderId="0" applyNumberFormat="0" applyBorder="0" applyAlignment="0" applyProtection="0"/>
    <xf numFmtId="0" fontId="53" fillId="0" borderId="0" applyNumberFormat="0" applyBorder="0" applyAlignment="0" applyProtection="0"/>
    <xf numFmtId="0" fontId="1" fillId="0" borderId="0" applyNumberFormat="0" applyBorder="0" applyAlignment="0" applyProtection="0"/>
    <xf numFmtId="0" fontId="54" fillId="0" borderId="0" applyNumberFormat="0" applyBorder="0" applyAlignment="0" applyProtection="0"/>
    <xf numFmtId="0" fontId="1" fillId="47" borderId="0" applyNumberFormat="0" applyAlignment="0" applyProtection="0"/>
    <xf numFmtId="0" fontId="43" fillId="0" borderId="0"/>
    <xf numFmtId="0" fontId="55" fillId="50" borderId="0" applyNumberFormat="0" applyAlignment="0" applyProtection="0"/>
    <xf numFmtId="164" fontId="1" fillId="0" borderId="0" applyFont="0" applyFill="0" applyBorder="0" applyProtection="0">
      <alignment vertical="top"/>
    </xf>
  </cellStyleXfs>
  <cellXfs count="225">
    <xf numFmtId="164" fontId="0" fillId="0" borderId="0" xfId="0">
      <alignment vertical="top"/>
    </xf>
    <xf numFmtId="164" fontId="1" fillId="49" borderId="0" xfId="0" applyFont="1" applyFill="1" applyAlignment="1">
      <alignment vertical="center"/>
    </xf>
    <xf numFmtId="0" fontId="22" fillId="50" borderId="0" xfId="66" applyNumberFormat="1" applyFont="1" applyFill="1" applyAlignment="1">
      <alignment horizontal="left" vertical="center"/>
    </xf>
    <xf numFmtId="0" fontId="18" fillId="50" borderId="0" xfId="0" applyNumberFormat="1" applyFont="1" applyFill="1" applyAlignment="1">
      <alignment horizontal="left" vertical="center"/>
    </xf>
    <xf numFmtId="164" fontId="18" fillId="50" borderId="0" xfId="0" applyFont="1" applyFill="1" applyAlignment="1">
      <alignment horizontal="left" vertical="center"/>
    </xf>
    <xf numFmtId="164" fontId="1" fillId="49" borderId="0" xfId="0" applyFont="1" applyFill="1">
      <alignment vertical="top"/>
    </xf>
    <xf numFmtId="164" fontId="16" fillId="49" borderId="0" xfId="0" applyFont="1" applyFill="1">
      <alignment vertical="top"/>
    </xf>
    <xf numFmtId="170" fontId="1" fillId="49" borderId="0" xfId="0" applyNumberFormat="1" applyFont="1" applyFill="1" applyAlignment="1"/>
    <xf numFmtId="164" fontId="33" fillId="46" borderId="10" xfId="0" applyFont="1" applyFill="1" applyBorder="1" applyAlignment="1">
      <alignment horizontal="left" vertical="center" wrapText="1"/>
    </xf>
    <xf numFmtId="164" fontId="34" fillId="52" borderId="10" xfId="0" applyFont="1" applyFill="1" applyBorder="1" applyAlignment="1">
      <alignment horizontal="left" vertical="center" wrapText="1"/>
    </xf>
    <xf numFmtId="164" fontId="18" fillId="49" borderId="0" xfId="0" applyFont="1" applyFill="1" applyAlignment="1">
      <alignment horizontal="left" vertical="center"/>
    </xf>
    <xf numFmtId="164" fontId="1" fillId="49" borderId="0" xfId="0" applyFont="1" applyFill="1" applyBorder="1">
      <alignment vertical="top"/>
    </xf>
    <xf numFmtId="169" fontId="18" fillId="49" borderId="0" xfId="0" applyNumberFormat="1" applyFont="1" applyFill="1" applyBorder="1" applyAlignment="1">
      <alignment vertical="top"/>
    </xf>
    <xf numFmtId="164" fontId="18" fillId="49" borderId="0" xfId="0" applyFont="1" applyFill="1" applyAlignment="1">
      <alignment vertical="top"/>
    </xf>
    <xf numFmtId="0" fontId="22" fillId="46" borderId="0" xfId="66" applyNumberFormat="1" applyFont="1" applyFill="1" applyAlignment="1">
      <alignment horizontal="left" vertical="center"/>
    </xf>
    <xf numFmtId="0" fontId="23" fillId="46" borderId="0" xfId="67" applyFont="1" applyFill="1" applyAlignment="1">
      <alignment horizontal="left" vertical="center"/>
    </xf>
    <xf numFmtId="0" fontId="18" fillId="46" borderId="0" xfId="68" applyFont="1" applyFill="1" applyAlignment="1">
      <alignment horizontal="left" vertical="center"/>
    </xf>
    <xf numFmtId="0" fontId="18" fillId="46" borderId="0" xfId="0" applyNumberFormat="1" applyFont="1" applyFill="1" applyAlignment="1">
      <alignment horizontal="left" vertical="center"/>
    </xf>
    <xf numFmtId="164" fontId="18" fillId="46" borderId="0" xfId="0" applyFont="1" applyFill="1" applyAlignment="1">
      <alignment horizontal="left" vertical="center"/>
    </xf>
    <xf numFmtId="170" fontId="18" fillId="46" borderId="0" xfId="0" applyNumberFormat="1" applyFont="1" applyFill="1" applyAlignment="1">
      <alignment horizontal="left" vertical="center"/>
    </xf>
    <xf numFmtId="0" fontId="38" fillId="48" borderId="0" xfId="68" applyFont="1" applyFill="1" applyAlignment="1">
      <alignment horizontal="left" vertical="center"/>
    </xf>
    <xf numFmtId="164" fontId="1" fillId="49" borderId="0" xfId="0" applyFont="1" applyFill="1" applyAlignment="1">
      <alignment horizontal="left" vertical="center"/>
    </xf>
    <xf numFmtId="0" fontId="18" fillId="46" borderId="0" xfId="0" applyNumberFormat="1" applyFont="1" applyFill="1" applyAlignment="1">
      <alignment horizontal="right" vertical="center"/>
    </xf>
    <xf numFmtId="0" fontId="18" fillId="49" borderId="0" xfId="66" applyNumberFormat="1" applyFont="1" applyFill="1" applyAlignment="1">
      <alignment vertical="center"/>
    </xf>
    <xf numFmtId="0" fontId="18" fillId="49" borderId="0" xfId="0" applyNumberFormat="1" applyFont="1" applyFill="1" applyAlignment="1">
      <alignment vertical="center"/>
    </xf>
    <xf numFmtId="0" fontId="18" fillId="49" borderId="0" xfId="0" applyNumberFormat="1" applyFont="1" applyFill="1" applyAlignment="1">
      <alignment horizontal="right" vertical="center"/>
    </xf>
    <xf numFmtId="164" fontId="18" fillId="49" borderId="0" xfId="0" applyFont="1" applyFill="1" applyAlignment="1">
      <alignment vertical="center"/>
    </xf>
    <xf numFmtId="170" fontId="18" fillId="49" borderId="0" xfId="0" applyNumberFormat="1" applyFont="1" applyFill="1" applyAlignment="1">
      <alignment vertical="center"/>
    </xf>
    <xf numFmtId="170" fontId="26" fillId="49" borderId="0" xfId="0" applyNumberFormat="1" applyFont="1" applyFill="1" applyAlignment="1">
      <alignment horizontal="right" vertical="center"/>
    </xf>
    <xf numFmtId="170" fontId="26" fillId="49" borderId="0" xfId="0" applyNumberFormat="1" applyFont="1" applyFill="1" applyAlignment="1">
      <alignment vertical="center"/>
    </xf>
    <xf numFmtId="164" fontId="14" fillId="49" borderId="0" xfId="0" applyFont="1" applyFill="1" applyAlignment="1">
      <alignment vertical="center"/>
    </xf>
    <xf numFmtId="0" fontId="26" fillId="49" borderId="0" xfId="0" applyNumberFormat="1" applyFont="1" applyFill="1" applyAlignment="1">
      <alignment vertical="center"/>
    </xf>
    <xf numFmtId="0" fontId="35" fillId="49" borderId="0" xfId="0" applyNumberFormat="1" applyFont="1" applyFill="1" applyAlignment="1">
      <alignment horizontal="left" vertical="center"/>
    </xf>
    <xf numFmtId="164" fontId="35" fillId="49" borderId="0" xfId="0" applyFont="1" applyFill="1" applyAlignment="1">
      <alignment horizontal="left" vertical="center"/>
    </xf>
    <xf numFmtId="170" fontId="35" fillId="49" borderId="0" xfId="0" applyNumberFormat="1" applyFont="1" applyFill="1" applyAlignment="1">
      <alignment horizontal="left" vertical="center"/>
    </xf>
    <xf numFmtId="10" fontId="18" fillId="49" borderId="0" xfId="2" applyNumberFormat="1" applyFont="1" applyFill="1" applyAlignment="1">
      <alignment vertical="top"/>
    </xf>
    <xf numFmtId="170" fontId="1" fillId="49" borderId="0" xfId="2" applyNumberFormat="1" applyFont="1" applyFill="1">
      <alignment vertical="top"/>
    </xf>
    <xf numFmtId="170" fontId="18" fillId="49" borderId="0" xfId="0" applyNumberFormat="1" applyFont="1" applyFill="1" applyAlignment="1">
      <alignment horizontal="right" vertical="center"/>
    </xf>
    <xf numFmtId="164" fontId="34" fillId="49" borderId="0" xfId="0" applyFont="1" applyFill="1" applyAlignment="1">
      <alignment horizontal="left" vertical="center" wrapText="1"/>
    </xf>
    <xf numFmtId="164" fontId="32" fillId="49" borderId="0" xfId="0" applyFont="1" applyFill="1" applyAlignment="1">
      <alignment horizontal="left" vertical="center"/>
    </xf>
    <xf numFmtId="164" fontId="34" fillId="49" borderId="12" xfId="0" applyFont="1" applyFill="1" applyBorder="1" applyAlignment="1">
      <alignment horizontal="left" vertical="center" wrapText="1"/>
    </xf>
    <xf numFmtId="164" fontId="34" fillId="49" borderId="13" xfId="0" applyFont="1" applyFill="1" applyBorder="1" applyAlignment="1">
      <alignment horizontal="left" vertical="center" wrapText="1"/>
    </xf>
    <xf numFmtId="164" fontId="34" fillId="49" borderId="0" xfId="0" applyFont="1" applyFill="1" applyBorder="1" applyAlignment="1">
      <alignment horizontal="left" vertical="center" wrapText="1"/>
    </xf>
    <xf numFmtId="164" fontId="34" fillId="49" borderId="11" xfId="0" applyFont="1" applyFill="1" applyBorder="1" applyAlignment="1">
      <alignment horizontal="left" vertical="center" wrapText="1"/>
    </xf>
    <xf numFmtId="2" fontId="1" fillId="49" borderId="0" xfId="2" applyNumberFormat="1" applyFont="1" applyFill="1">
      <alignment vertical="top"/>
    </xf>
    <xf numFmtId="0" fontId="1" fillId="49" borderId="0" xfId="0" applyNumberFormat="1" applyFont="1" applyFill="1">
      <alignment vertical="top"/>
    </xf>
    <xf numFmtId="164" fontId="31" fillId="48" borderId="0" xfId="0" applyFont="1" applyFill="1" applyAlignment="1">
      <alignment horizontal="left" vertical="center"/>
    </xf>
    <xf numFmtId="164" fontId="31" fillId="48" borderId="0" xfId="0" applyFont="1" applyFill="1" applyAlignment="1">
      <alignment horizontal="right" vertical="center"/>
    </xf>
    <xf numFmtId="0" fontId="36" fillId="48" borderId="0" xfId="70" applyFont="1" applyFill="1" applyAlignment="1">
      <alignment horizontal="left" vertical="center"/>
    </xf>
    <xf numFmtId="170" fontId="1" fillId="47" borderId="0" xfId="0" applyNumberFormat="1" applyFont="1" applyFill="1" applyAlignment="1">
      <alignment vertical="top"/>
    </xf>
    <xf numFmtId="170" fontId="1" fillId="49" borderId="0" xfId="0" applyNumberFormat="1" applyFont="1" applyFill="1">
      <alignment vertical="top"/>
    </xf>
    <xf numFmtId="171" fontId="1" fillId="49" borderId="0" xfId="2" applyFont="1" applyFill="1">
      <alignment vertical="top"/>
    </xf>
    <xf numFmtId="1" fontId="1" fillId="49" borderId="0" xfId="2" applyNumberFormat="1" applyFont="1" applyFill="1">
      <alignment vertical="top"/>
    </xf>
    <xf numFmtId="164" fontId="31" fillId="54" borderId="0" xfId="73" applyNumberFormat="1" applyFont="1" applyFill="1" applyAlignment="1">
      <alignment horizontal="left" vertical="center"/>
    </xf>
    <xf numFmtId="0" fontId="40" fillId="54" borderId="0" xfId="67" applyFont="1" applyFill="1" applyAlignment="1">
      <alignment horizontal="left" vertical="center"/>
    </xf>
    <xf numFmtId="0" fontId="32" fillId="54" borderId="0" xfId="68" applyFont="1" applyFill="1" applyAlignment="1">
      <alignment horizontal="left" vertical="center"/>
    </xf>
    <xf numFmtId="0" fontId="39" fillId="54" borderId="0" xfId="73" applyNumberFormat="1" applyFont="1" applyFill="1" applyAlignment="1">
      <alignment horizontal="left" vertical="center"/>
    </xf>
    <xf numFmtId="0" fontId="39" fillId="54" borderId="0" xfId="73" applyFont="1" applyFill="1" applyAlignment="1">
      <alignment horizontal="left" vertical="center"/>
    </xf>
    <xf numFmtId="164" fontId="36" fillId="48" borderId="0" xfId="73" applyNumberFormat="1" applyFont="1" applyFill="1" applyAlignment="1">
      <alignment horizontal="right" vertical="center"/>
    </xf>
    <xf numFmtId="0" fontId="39" fillId="0" borderId="0" xfId="73" applyFont="1" applyFill="1" applyAlignment="1">
      <alignment horizontal="left" vertical="center"/>
    </xf>
    <xf numFmtId="0" fontId="1" fillId="49" borderId="0" xfId="73" applyFont="1" applyFill="1" applyAlignment="1">
      <alignment vertical="center"/>
    </xf>
    <xf numFmtId="0" fontId="16" fillId="49" borderId="0" xfId="73" applyFont="1" applyFill="1" applyAlignment="1">
      <alignment vertical="center"/>
    </xf>
    <xf numFmtId="0" fontId="18" fillId="46" borderId="0" xfId="73" applyNumberFormat="1" applyFont="1" applyFill="1" applyAlignment="1">
      <alignment horizontal="left" vertical="center"/>
    </xf>
    <xf numFmtId="0" fontId="18" fillId="46" borderId="0" xfId="73" applyFont="1" applyFill="1" applyAlignment="1">
      <alignment horizontal="left" vertical="center"/>
    </xf>
    <xf numFmtId="170" fontId="18" fillId="46" borderId="0" xfId="73" applyNumberFormat="1" applyFont="1" applyFill="1" applyAlignment="1">
      <alignment horizontal="left" vertical="center"/>
    </xf>
    <xf numFmtId="0" fontId="18" fillId="0" borderId="0" xfId="73" applyFont="1" applyFill="1" applyAlignment="1">
      <alignment horizontal="left" vertical="center"/>
    </xf>
    <xf numFmtId="0" fontId="1" fillId="49" borderId="0" xfId="73" applyFont="1" applyFill="1"/>
    <xf numFmtId="0" fontId="30" fillId="49" borderId="0" xfId="73" applyFont="1" applyFill="1"/>
    <xf numFmtId="170" fontId="1" fillId="49" borderId="0" xfId="73" applyNumberFormat="1" applyFont="1" applyFill="1"/>
    <xf numFmtId="0" fontId="1" fillId="51" borderId="0" xfId="0" applyNumberFormat="1" applyFont="1" applyFill="1">
      <alignment vertical="top"/>
    </xf>
    <xf numFmtId="0" fontId="36" fillId="48" borderId="0" xfId="70" applyNumberFormat="1" applyFont="1" applyFill="1" applyAlignment="1">
      <alignment horizontal="left" vertical="center"/>
    </xf>
    <xf numFmtId="0" fontId="36" fillId="48" borderId="0" xfId="70" applyNumberFormat="1" applyFont="1" applyFill="1" applyAlignment="1">
      <alignment horizontal="right" vertical="center"/>
    </xf>
    <xf numFmtId="0" fontId="18" fillId="49" borderId="0" xfId="0" applyNumberFormat="1" applyFont="1" applyFill="1" applyBorder="1" applyAlignment="1">
      <alignment vertical="top"/>
    </xf>
    <xf numFmtId="0" fontId="16" fillId="49" borderId="0" xfId="0" applyNumberFormat="1" applyFont="1" applyFill="1" applyAlignment="1">
      <alignment vertical="center"/>
    </xf>
    <xf numFmtId="0" fontId="23" fillId="50" borderId="0" xfId="67" applyNumberFormat="1" applyFont="1" applyFill="1" applyAlignment="1">
      <alignment horizontal="left" vertical="center"/>
    </xf>
    <xf numFmtId="0" fontId="18" fillId="50" borderId="0" xfId="68" applyNumberFormat="1" applyFont="1" applyFill="1" applyAlignment="1">
      <alignment horizontal="left" vertical="center"/>
    </xf>
    <xf numFmtId="0" fontId="1" fillId="49" borderId="0" xfId="0" applyNumberFormat="1" applyFont="1" applyFill="1" applyAlignment="1">
      <alignment vertical="center"/>
    </xf>
    <xf numFmtId="0" fontId="1" fillId="47" borderId="0" xfId="0" applyNumberFormat="1" applyFont="1" applyFill="1" applyAlignment="1">
      <alignment horizontal="left" vertical="center"/>
    </xf>
    <xf numFmtId="0" fontId="1" fillId="53" borderId="0" xfId="0" applyNumberFormat="1" applyFont="1" applyFill="1" applyAlignment="1">
      <alignment vertical="center"/>
    </xf>
    <xf numFmtId="0" fontId="16" fillId="49" borderId="0" xfId="0" applyNumberFormat="1" applyFont="1" applyFill="1">
      <alignment vertical="top"/>
    </xf>
    <xf numFmtId="0" fontId="29" fillId="49" borderId="0" xfId="0" applyNumberFormat="1" applyFont="1" applyFill="1" applyAlignment="1">
      <alignment vertical="top"/>
    </xf>
    <xf numFmtId="0" fontId="1" fillId="49" borderId="0" xfId="0" applyNumberFormat="1" applyFont="1" applyFill="1" applyAlignment="1">
      <alignment vertical="top"/>
    </xf>
    <xf numFmtId="0" fontId="30" fillId="49" borderId="0" xfId="0" applyNumberFormat="1" applyFont="1" applyFill="1" applyAlignment="1">
      <alignment vertical="top"/>
    </xf>
    <xf numFmtId="0" fontId="18" fillId="49" borderId="0" xfId="1" applyNumberFormat="1" applyFont="1" applyFill="1" applyAlignment="1">
      <alignment vertical="top"/>
    </xf>
    <xf numFmtId="0" fontId="18" fillId="49" borderId="0" xfId="0" applyNumberFormat="1" applyFont="1" applyFill="1" applyAlignment="1">
      <alignment vertical="top"/>
    </xf>
    <xf numFmtId="0" fontId="29" fillId="49" borderId="0" xfId="0" applyNumberFormat="1" applyFont="1" applyFill="1">
      <alignment vertical="top"/>
    </xf>
    <xf numFmtId="170" fontId="1" fillId="51" borderId="0" xfId="0" applyNumberFormat="1" applyFont="1" applyFill="1">
      <alignment vertical="top"/>
    </xf>
    <xf numFmtId="170" fontId="1" fillId="49" borderId="0" xfId="0" applyNumberFormat="1" applyFont="1" applyFill="1" applyAlignment="1">
      <alignment vertical="top"/>
    </xf>
    <xf numFmtId="170" fontId="18" fillId="49" borderId="0" xfId="0" applyNumberFormat="1" applyFont="1" applyFill="1" applyAlignment="1">
      <alignment vertical="top"/>
    </xf>
    <xf numFmtId="0" fontId="36" fillId="48" borderId="0" xfId="0" applyNumberFormat="1" applyFont="1" applyFill="1" applyAlignment="1">
      <alignment horizontal="left" vertical="center"/>
    </xf>
    <xf numFmtId="0" fontId="35" fillId="48" borderId="0" xfId="0" applyNumberFormat="1" applyFont="1" applyFill="1" applyAlignment="1">
      <alignment horizontal="left" vertical="center"/>
    </xf>
    <xf numFmtId="0" fontId="37" fillId="48" borderId="0" xfId="67" applyNumberFormat="1" applyFont="1" applyFill="1" applyAlignment="1">
      <alignment horizontal="left" vertical="center"/>
    </xf>
    <xf numFmtId="0" fontId="1" fillId="49" borderId="0" xfId="0" applyNumberFormat="1" applyFont="1" applyFill="1" applyAlignment="1">
      <alignment horizontal="left" vertical="center"/>
    </xf>
    <xf numFmtId="0" fontId="16" fillId="49" borderId="0" xfId="0" applyNumberFormat="1" applyFont="1" applyFill="1" applyAlignment="1">
      <alignment horizontal="left" vertical="center"/>
    </xf>
    <xf numFmtId="0" fontId="23" fillId="46" borderId="0" xfId="67" applyNumberFormat="1" applyFont="1" applyFill="1" applyAlignment="1">
      <alignment horizontal="left" vertical="center"/>
    </xf>
    <xf numFmtId="0" fontId="18" fillId="46" borderId="0" xfId="68" applyNumberFormat="1" applyFont="1" applyFill="1" applyAlignment="1">
      <alignment horizontal="left" vertical="center"/>
    </xf>
    <xf numFmtId="0" fontId="23" fillId="49" borderId="0" xfId="67" applyNumberFormat="1" applyFont="1" applyFill="1" applyAlignment="1">
      <alignment vertical="center"/>
    </xf>
    <xf numFmtId="0" fontId="18" fillId="49" borderId="0" xfId="68" applyNumberFormat="1" applyFont="1" applyFill="1" applyAlignment="1">
      <alignment horizontal="right" vertical="center"/>
    </xf>
    <xf numFmtId="0" fontId="30" fillId="49" borderId="0" xfId="0" applyNumberFormat="1" applyFont="1" applyFill="1" applyAlignment="1">
      <alignment vertical="center"/>
    </xf>
    <xf numFmtId="0" fontId="1" fillId="49" borderId="0" xfId="0" applyNumberFormat="1" applyFont="1" applyFill="1" applyAlignment="1">
      <alignment horizontal="right" vertical="center"/>
    </xf>
    <xf numFmtId="0" fontId="26" fillId="49" borderId="0" xfId="0" applyNumberFormat="1" applyFont="1" applyFill="1" applyAlignment="1">
      <alignment horizontal="right" vertical="center"/>
    </xf>
    <xf numFmtId="0" fontId="14" fillId="49" borderId="0" xfId="0" applyNumberFormat="1" applyFont="1" applyFill="1" applyAlignment="1">
      <alignment vertical="center"/>
    </xf>
    <xf numFmtId="0" fontId="23" fillId="49" borderId="0" xfId="0" applyNumberFormat="1" applyFont="1" applyFill="1" applyAlignment="1">
      <alignment vertical="center"/>
    </xf>
    <xf numFmtId="0" fontId="23" fillId="49" borderId="0" xfId="68" applyNumberFormat="1" applyFont="1" applyFill="1" applyAlignment="1">
      <alignment horizontal="left" vertical="center"/>
    </xf>
    <xf numFmtId="170" fontId="36" fillId="48" borderId="0" xfId="0" applyNumberFormat="1" applyFont="1" applyFill="1" applyAlignment="1">
      <alignment horizontal="right" vertical="center"/>
    </xf>
    <xf numFmtId="170" fontId="16" fillId="49" borderId="0" xfId="0" applyNumberFormat="1" applyFont="1" applyFill="1" applyAlignment="1">
      <alignment horizontal="left" vertical="center"/>
    </xf>
    <xf numFmtId="170" fontId="1" fillId="49" borderId="0" xfId="0" applyNumberFormat="1" applyFont="1" applyFill="1" applyAlignment="1">
      <alignment vertical="center"/>
    </xf>
    <xf numFmtId="0" fontId="45" fillId="54" borderId="0" xfId="74"/>
    <xf numFmtId="0" fontId="1" fillId="0" borderId="0" xfId="70"/>
    <xf numFmtId="0" fontId="46" fillId="54" borderId="14" xfId="70" applyFont="1" applyFill="1" applyBorder="1"/>
    <xf numFmtId="0" fontId="46" fillId="54" borderId="0" xfId="70" applyFont="1" applyFill="1"/>
    <xf numFmtId="0" fontId="41" fillId="48" borderId="0" xfId="73" applyFont="1" applyFill="1"/>
    <xf numFmtId="0" fontId="46" fillId="49" borderId="0" xfId="70" applyFont="1" applyFill="1"/>
    <xf numFmtId="0" fontId="48" fillId="54" borderId="0" xfId="75" applyFont="1" applyFill="1"/>
    <xf numFmtId="0" fontId="50" fillId="54" borderId="0" xfId="78"/>
    <xf numFmtId="0" fontId="49" fillId="0" borderId="0" xfId="76"/>
    <xf numFmtId="0" fontId="51" fillId="0" borderId="0" xfId="79"/>
    <xf numFmtId="0" fontId="52" fillId="0" borderId="0" xfId="80"/>
    <xf numFmtId="0" fontId="53" fillId="0" borderId="0" xfId="81"/>
    <xf numFmtId="0" fontId="1" fillId="0" borderId="0" xfId="82"/>
    <xf numFmtId="0" fontId="54" fillId="0" borderId="0" xfId="83"/>
    <xf numFmtId="0" fontId="1" fillId="47" borderId="0" xfId="84"/>
    <xf numFmtId="0" fontId="1" fillId="51" borderId="0" xfId="85" applyFont="1" applyFill="1" applyAlignment="1">
      <alignment vertical="center"/>
    </xf>
    <xf numFmtId="0" fontId="55" fillId="50" borderId="0" xfId="86"/>
    <xf numFmtId="0" fontId="1" fillId="47" borderId="15" xfId="70" applyFill="1" applyBorder="1" applyAlignment="1">
      <alignment horizontal="center"/>
    </xf>
    <xf numFmtId="0" fontId="56" fillId="56" borderId="15" xfId="70" applyFont="1" applyFill="1" applyBorder="1" applyAlignment="1">
      <alignment horizontal="center"/>
    </xf>
    <xf numFmtId="0" fontId="17" fillId="55" borderId="15" xfId="70" applyFont="1" applyFill="1" applyBorder="1" applyAlignment="1">
      <alignment horizontal="center"/>
    </xf>
    <xf numFmtId="0" fontId="1" fillId="57" borderId="15" xfId="70" applyFill="1" applyBorder="1" applyAlignment="1">
      <alignment horizontal="center"/>
    </xf>
    <xf numFmtId="164" fontId="57" fillId="33" borderId="0" xfId="87" applyNumberFormat="1" applyFont="1" applyFill="1" applyAlignment="1">
      <alignment vertical="top"/>
    </xf>
    <xf numFmtId="164" fontId="58" fillId="33" borderId="0" xfId="87" applyFont="1" applyFill="1">
      <alignment vertical="top"/>
    </xf>
    <xf numFmtId="164" fontId="58" fillId="0" borderId="0" xfId="87" applyFont="1">
      <alignment vertical="top"/>
    </xf>
    <xf numFmtId="164" fontId="56" fillId="56" borderId="15" xfId="87" applyFont="1" applyFill="1" applyBorder="1">
      <alignment vertical="top"/>
    </xf>
    <xf numFmtId="0" fontId="1" fillId="59" borderId="0" xfId="0" applyNumberFormat="1" applyFont="1" applyFill="1">
      <alignment vertical="top"/>
    </xf>
    <xf numFmtId="170" fontId="1" fillId="59" borderId="0" xfId="0" applyNumberFormat="1" applyFont="1" applyFill="1">
      <alignment vertical="top"/>
    </xf>
    <xf numFmtId="0" fontId="26" fillId="49" borderId="0" xfId="0" applyNumberFormat="1" applyFont="1" applyFill="1">
      <alignment vertical="top"/>
    </xf>
    <xf numFmtId="164" fontId="26" fillId="49" borderId="0" xfId="0" applyFont="1" applyFill="1">
      <alignment vertical="top"/>
    </xf>
    <xf numFmtId="170" fontId="18" fillId="49" borderId="0" xfId="1" applyNumberFormat="1" applyFont="1" applyFill="1" applyAlignment="1">
      <alignment vertical="top"/>
    </xf>
    <xf numFmtId="0" fontId="59" fillId="49" borderId="0" xfId="0" applyNumberFormat="1" applyFont="1" applyFill="1" applyAlignment="1">
      <alignment vertical="top"/>
    </xf>
    <xf numFmtId="0" fontId="26" fillId="49" borderId="0" xfId="0" applyNumberFormat="1" applyFont="1" applyFill="1" applyAlignment="1">
      <alignment vertical="top"/>
    </xf>
    <xf numFmtId="10" fontId="26" fillId="49" borderId="0" xfId="2" applyNumberFormat="1" applyFont="1" applyFill="1" applyAlignment="1">
      <alignment vertical="top"/>
    </xf>
    <xf numFmtId="1" fontId="26" fillId="49" borderId="0" xfId="2" applyNumberFormat="1" applyFont="1" applyFill="1">
      <alignment vertical="top"/>
    </xf>
    <xf numFmtId="170" fontId="26" fillId="49" borderId="0" xfId="2" applyNumberFormat="1" applyFont="1" applyFill="1">
      <alignment vertical="top"/>
    </xf>
    <xf numFmtId="0" fontId="60" fillId="48" borderId="0" xfId="70" applyNumberFormat="1" applyFont="1" applyFill="1" applyAlignment="1">
      <alignment horizontal="left" vertical="center"/>
    </xf>
    <xf numFmtId="0" fontId="30" fillId="49" borderId="0" xfId="0" applyNumberFormat="1" applyFont="1" applyFill="1">
      <alignment vertical="top"/>
    </xf>
    <xf numFmtId="0" fontId="23" fillId="50" borderId="0" xfId="0" applyNumberFormat="1" applyFont="1" applyFill="1" applyAlignment="1">
      <alignment horizontal="left" vertical="center"/>
    </xf>
    <xf numFmtId="0" fontId="61" fillId="49" borderId="0" xfId="0" applyNumberFormat="1" applyFont="1" applyFill="1" applyAlignment="1">
      <alignment vertical="top"/>
    </xf>
    <xf numFmtId="0" fontId="62" fillId="54" borderId="0" xfId="78" applyFont="1"/>
    <xf numFmtId="0" fontId="61" fillId="49" borderId="0" xfId="67" applyNumberFormat="1" applyFont="1" applyFill="1" applyAlignment="1">
      <alignment vertical="center"/>
    </xf>
    <xf numFmtId="0" fontId="26" fillId="49" borderId="0" xfId="68" applyNumberFormat="1" applyFont="1" applyFill="1" applyAlignment="1">
      <alignment horizontal="right" vertical="center"/>
    </xf>
    <xf numFmtId="164" fontId="26" fillId="49" borderId="0" xfId="0" applyFont="1" applyFill="1" applyAlignment="1">
      <alignment vertical="center"/>
    </xf>
    <xf numFmtId="0" fontId="14" fillId="49" borderId="0" xfId="0" applyNumberFormat="1" applyFont="1" applyFill="1">
      <alignment vertical="top"/>
    </xf>
    <xf numFmtId="0" fontId="63" fillId="49" borderId="0" xfId="0" applyNumberFormat="1" applyFont="1" applyFill="1" applyAlignment="1">
      <alignment vertical="top"/>
    </xf>
    <xf numFmtId="0" fontId="64" fillId="49" borderId="0" xfId="0" applyNumberFormat="1" applyFont="1" applyFill="1" applyAlignment="1">
      <alignment vertical="top"/>
    </xf>
    <xf numFmtId="0" fontId="14" fillId="49" borderId="0" xfId="1" applyNumberFormat="1" applyFont="1" applyFill="1" applyAlignment="1">
      <alignment vertical="top"/>
    </xf>
    <xf numFmtId="170" fontId="14" fillId="49" borderId="0" xfId="0" applyNumberFormat="1" applyFont="1" applyFill="1" applyAlignment="1">
      <alignment vertical="top"/>
    </xf>
    <xf numFmtId="0" fontId="14" fillId="49" borderId="0" xfId="0" applyNumberFormat="1" applyFont="1" applyFill="1" applyAlignment="1">
      <alignment vertical="top"/>
    </xf>
    <xf numFmtId="164" fontId="14" fillId="49" borderId="0" xfId="0" applyFont="1" applyFill="1">
      <alignment vertical="top"/>
    </xf>
    <xf numFmtId="10" fontId="14" fillId="49" borderId="0" xfId="2" applyNumberFormat="1" applyFont="1" applyFill="1" applyAlignment="1">
      <alignment vertical="top"/>
    </xf>
    <xf numFmtId="1" fontId="14" fillId="49" borderId="0" xfId="2" applyNumberFormat="1" applyFont="1" applyFill="1">
      <alignment vertical="top"/>
    </xf>
    <xf numFmtId="170" fontId="14" fillId="49" borderId="0" xfId="2" applyNumberFormat="1" applyFont="1" applyFill="1">
      <alignment vertical="top"/>
    </xf>
    <xf numFmtId="164" fontId="1" fillId="0" borderId="0" xfId="87" applyFont="1">
      <alignment vertical="top"/>
    </xf>
    <xf numFmtId="164" fontId="1" fillId="61" borderId="15" xfId="87" applyFont="1" applyFill="1" applyBorder="1">
      <alignment vertical="top"/>
    </xf>
    <xf numFmtId="164" fontId="1" fillId="60" borderId="15" xfId="87" applyFont="1" applyFill="1" applyBorder="1">
      <alignment vertical="top"/>
    </xf>
    <xf numFmtId="164" fontId="1" fillId="58" borderId="15" xfId="87" applyFont="1" applyFill="1" applyBorder="1">
      <alignment vertical="top"/>
    </xf>
    <xf numFmtId="164" fontId="1" fillId="61" borderId="15" xfId="87" applyNumberFormat="1" applyFont="1" applyFill="1" applyBorder="1">
      <alignment vertical="top"/>
    </xf>
    <xf numFmtId="0" fontId="50" fillId="54" borderId="0" xfId="78" applyFont="1"/>
    <xf numFmtId="164" fontId="1" fillId="43" borderId="0" xfId="87" applyFont="1" applyFill="1">
      <alignment vertical="top"/>
    </xf>
    <xf numFmtId="164" fontId="1" fillId="49" borderId="0" xfId="87" applyFont="1" applyFill="1">
      <alignment vertical="top"/>
    </xf>
    <xf numFmtId="164" fontId="1" fillId="49" borderId="0" xfId="87" applyFont="1" applyFill="1" applyBorder="1">
      <alignment vertical="top"/>
    </xf>
    <xf numFmtId="0" fontId="1" fillId="49" borderId="0" xfId="87" applyNumberFormat="1" applyFont="1" applyFill="1">
      <alignment vertical="top"/>
    </xf>
    <xf numFmtId="0" fontId="36" fillId="49" borderId="0" xfId="70" applyFont="1" applyFill="1" applyAlignment="1">
      <alignment horizontal="left" vertical="center"/>
    </xf>
    <xf numFmtId="0" fontId="1" fillId="49" borderId="0" xfId="70" applyFill="1"/>
    <xf numFmtId="0" fontId="49" fillId="49" borderId="0" xfId="76" applyFill="1" applyAlignment="1">
      <alignment vertical="center"/>
    </xf>
    <xf numFmtId="0" fontId="1" fillId="49" borderId="0" xfId="70" applyFill="1" applyAlignment="1">
      <alignment vertical="center"/>
    </xf>
    <xf numFmtId="0" fontId="1" fillId="49" borderId="0" xfId="70" applyFill="1" applyAlignment="1">
      <alignment vertical="center" wrapText="1"/>
    </xf>
    <xf numFmtId="0" fontId="43" fillId="49" borderId="0" xfId="73" applyFill="1"/>
    <xf numFmtId="170" fontId="26" fillId="62" borderId="0" xfId="0" applyNumberFormat="1" applyFont="1" applyFill="1">
      <alignment vertical="top"/>
    </xf>
    <xf numFmtId="0" fontId="1" fillId="0" borderId="0" xfId="87" applyNumberFormat="1" applyFont="1" applyFill="1" applyAlignment="1">
      <alignment horizontal="left" vertical="top"/>
    </xf>
    <xf numFmtId="0" fontId="1" fillId="0" borderId="0" xfId="73" applyFont="1" applyFill="1" applyAlignment="1">
      <alignment vertical="top" wrapText="1"/>
    </xf>
    <xf numFmtId="164" fontId="1" fillId="0" borderId="0" xfId="0" applyFont="1" applyFill="1" applyAlignment="1">
      <alignment vertical="top"/>
    </xf>
    <xf numFmtId="0" fontId="1" fillId="0" borderId="0" xfId="0" applyNumberFormat="1" applyFont="1" applyFill="1">
      <alignment vertical="top"/>
    </xf>
    <xf numFmtId="0" fontId="29" fillId="0" borderId="0" xfId="0" applyNumberFormat="1" applyFont="1" applyFill="1">
      <alignment vertical="top"/>
    </xf>
    <xf numFmtId="164" fontId="1" fillId="0" borderId="0" xfId="0" applyFont="1" applyFill="1">
      <alignment vertical="top"/>
    </xf>
    <xf numFmtId="0" fontId="1" fillId="0" borderId="0" xfId="0" applyNumberFormat="1" applyFont="1" applyFill="1" applyAlignment="1">
      <alignment vertical="top"/>
    </xf>
    <xf numFmtId="0" fontId="29" fillId="0" borderId="0" xfId="0" applyNumberFormat="1" applyFont="1" applyFill="1" applyAlignment="1">
      <alignment vertical="top"/>
    </xf>
    <xf numFmtId="0" fontId="30" fillId="0" borderId="0" xfId="0" applyNumberFormat="1" applyFont="1" applyFill="1" applyAlignment="1">
      <alignment vertical="top"/>
    </xf>
    <xf numFmtId="0" fontId="18" fillId="0" borderId="0" xfId="1" applyNumberFormat="1" applyFont="1" applyFill="1" applyAlignment="1">
      <alignment vertical="top"/>
    </xf>
    <xf numFmtId="0" fontId="1" fillId="0" borderId="0" xfId="0" applyNumberFormat="1" applyFont="1" applyFill="1" applyAlignment="1"/>
    <xf numFmtId="0" fontId="29" fillId="0" borderId="0" xfId="0" applyNumberFormat="1" applyFont="1" applyFill="1" applyAlignment="1">
      <alignment vertical="center"/>
    </xf>
    <xf numFmtId="0" fontId="30" fillId="0" borderId="0" xfId="0" applyNumberFormat="1" applyFont="1" applyFill="1" applyAlignment="1">
      <alignment vertical="center"/>
    </xf>
    <xf numFmtId="0" fontId="26" fillId="0" borderId="0" xfId="0" applyNumberFormat="1" applyFont="1" applyFill="1" applyAlignment="1">
      <alignment vertical="center"/>
    </xf>
    <xf numFmtId="0" fontId="26" fillId="0" borderId="0" xfId="0" applyNumberFormat="1" applyFont="1" applyFill="1" applyAlignment="1">
      <alignment horizontal="right" vertical="center"/>
    </xf>
    <xf numFmtId="170" fontId="26" fillId="0" borderId="0" xfId="0" applyNumberFormat="1" applyFont="1" applyFill="1" applyAlignment="1">
      <alignment horizontal="right" vertical="center"/>
    </xf>
    <xf numFmtId="0" fontId="18" fillId="0" borderId="0" xfId="0" applyNumberFormat="1" applyFont="1" applyFill="1" applyAlignment="1">
      <alignment vertical="center"/>
    </xf>
    <xf numFmtId="170" fontId="26" fillId="0" borderId="0" xfId="0" applyNumberFormat="1" applyFont="1" applyFill="1" applyAlignment="1">
      <alignment vertical="center"/>
    </xf>
    <xf numFmtId="0" fontId="18" fillId="0" borderId="0" xfId="0" applyNumberFormat="1" applyFont="1" applyFill="1" applyAlignment="1">
      <alignment horizontal="right" vertical="center"/>
    </xf>
    <xf numFmtId="170" fontId="18" fillId="0" borderId="0" xfId="0" applyNumberFormat="1" applyFont="1" applyFill="1" applyAlignment="1">
      <alignment vertical="center"/>
    </xf>
    <xf numFmtId="170" fontId="18" fillId="0" borderId="0" xfId="0" applyNumberFormat="1" applyFont="1" applyFill="1" applyAlignment="1">
      <alignment horizontal="right" vertical="center"/>
    </xf>
    <xf numFmtId="0" fontId="23" fillId="0" borderId="0" xfId="0" applyNumberFormat="1" applyFont="1" applyFill="1" applyAlignment="1">
      <alignment vertical="center"/>
    </xf>
    <xf numFmtId="170" fontId="1" fillId="0" borderId="0" xfId="0" applyNumberFormat="1" applyFont="1" applyFill="1">
      <alignment vertical="top"/>
    </xf>
    <xf numFmtId="0" fontId="44" fillId="0" borderId="0" xfId="73" applyFont="1" applyFill="1"/>
    <xf numFmtId="170" fontId="1" fillId="0" borderId="0" xfId="73" applyNumberFormat="1" applyFont="1" applyFill="1"/>
    <xf numFmtId="164" fontId="41" fillId="54" borderId="0" xfId="0" applyFont="1" applyFill="1">
      <alignment vertical="top"/>
    </xf>
    <xf numFmtId="0" fontId="41" fillId="54" borderId="0" xfId="73" applyFont="1" applyFill="1"/>
    <xf numFmtId="14" fontId="41" fillId="54" borderId="0" xfId="73" applyNumberFormat="1" applyFont="1" applyFill="1" applyAlignment="1">
      <alignment horizontal="left"/>
    </xf>
    <xf numFmtId="0" fontId="50" fillId="54" borderId="0" xfId="78" applyFill="1"/>
    <xf numFmtId="0" fontId="49" fillId="0" borderId="0" xfId="76" applyFill="1" applyAlignment="1">
      <alignment vertical="center"/>
    </xf>
    <xf numFmtId="0" fontId="1" fillId="0" borderId="0" xfId="70" applyFill="1" applyAlignment="1">
      <alignment vertical="center"/>
    </xf>
    <xf numFmtId="0" fontId="47" fillId="0" borderId="0" xfId="75" applyFill="1" applyAlignment="1">
      <alignment vertical="center"/>
    </xf>
    <xf numFmtId="0" fontId="1" fillId="0" borderId="0" xfId="70" applyFill="1"/>
    <xf numFmtId="0" fontId="49" fillId="0" borderId="0" xfId="76" applyFill="1"/>
    <xf numFmtId="0" fontId="49" fillId="0" borderId="0" xfId="76" applyFill="1" applyBorder="1"/>
    <xf numFmtId="164" fontId="1" fillId="0" borderId="0" xfId="87" applyFont="1" applyFill="1">
      <alignment vertical="top"/>
    </xf>
    <xf numFmtId="0" fontId="1" fillId="0" borderId="0" xfId="73" applyNumberFormat="1" applyFont="1" applyFill="1" applyAlignment="1">
      <alignment vertical="top" wrapText="1"/>
    </xf>
    <xf numFmtId="0" fontId="1" fillId="0" borderId="0" xfId="87" applyNumberFormat="1" applyFont="1" applyFill="1" applyAlignment="1">
      <alignment vertical="top" wrapText="1"/>
    </xf>
    <xf numFmtId="164" fontId="1" fillId="63" borderId="15" xfId="87" applyFont="1" applyFill="1" applyBorder="1">
      <alignment vertical="top"/>
    </xf>
    <xf numFmtId="0" fontId="50" fillId="54" borderId="0" xfId="78" applyFont="1" applyFill="1"/>
    <xf numFmtId="170" fontId="1" fillId="0" borderId="0" xfId="0" applyNumberFormat="1" applyFont="1" applyFill="1" applyAlignment="1">
      <alignment vertical="top"/>
    </xf>
    <xf numFmtId="0" fontId="16" fillId="0" borderId="0" xfId="0" applyNumberFormat="1" applyFont="1" applyFill="1" applyAlignment="1">
      <alignment vertical="center"/>
    </xf>
    <xf numFmtId="0" fontId="36" fillId="54" borderId="0" xfId="70" applyNumberFormat="1" applyFont="1" applyFill="1" applyAlignment="1">
      <alignment horizontal="right" vertical="center"/>
    </xf>
    <xf numFmtId="0" fontId="26" fillId="0" borderId="0" xfId="0" applyNumberFormat="1" applyFont="1" applyFill="1">
      <alignment vertical="top"/>
    </xf>
    <xf numFmtId="0" fontId="26" fillId="0" borderId="0" xfId="1" applyNumberFormat="1" applyFont="1" applyFill="1" applyAlignment="1">
      <alignment vertical="top"/>
    </xf>
    <xf numFmtId="0" fontId="16" fillId="0" borderId="0" xfId="0" applyNumberFormat="1" applyFont="1" applyFill="1" applyAlignment="1">
      <alignment horizontal="left" vertical="center"/>
    </xf>
    <xf numFmtId="0" fontId="16" fillId="0" borderId="0" xfId="73" applyFont="1" applyFill="1" applyAlignment="1">
      <alignment vertical="center"/>
    </xf>
    <xf numFmtId="164" fontId="34" fillId="0" borderId="0" xfId="0" applyFont="1" applyFill="1" applyAlignment="1">
      <alignment horizontal="left" vertical="center" wrapText="1"/>
    </xf>
  </cellXfs>
  <cellStyles count="88">
    <cellStyle name="20% - Accent1" xfId="21" builtinId="30" hidden="1"/>
    <cellStyle name="20% - Accent2" xfId="25" builtinId="34" hidden="1"/>
    <cellStyle name="20% - Accent3" xfId="29" builtinId="38" hidden="1"/>
    <cellStyle name="20% - Accent4" xfId="33" builtinId="42" hidden="1"/>
    <cellStyle name="20% - Accent5" xfId="37" builtinId="46" hidden="1"/>
    <cellStyle name="20% - Accent6" xfId="41" builtinId="50" hidden="1"/>
    <cellStyle name="40% - Accent1" xfId="22" builtinId="31" hidden="1"/>
    <cellStyle name="40% - Accent2" xfId="26" builtinId="35" hidden="1"/>
    <cellStyle name="40% - Accent3" xfId="30" builtinId="39" hidden="1"/>
    <cellStyle name="40% - Accent4" xfId="34" builtinId="43" hidden="1"/>
    <cellStyle name="40% - Accent5" xfId="38" builtinId="47" hidden="1"/>
    <cellStyle name="40% - Accent6" xfId="42" builtinId="51" hidden="1"/>
    <cellStyle name="60% - Accent1" xfId="23" builtinId="32" hidden="1"/>
    <cellStyle name="60% - Accent2" xfId="27" builtinId="36" hidden="1"/>
    <cellStyle name="60% - Accent3" xfId="31" builtinId="40" hidden="1"/>
    <cellStyle name="60% - Accent4" xfId="35" builtinId="44" hidden="1"/>
    <cellStyle name="60% - Accent5" xfId="39" builtinId="48" hidden="1"/>
    <cellStyle name="60% - Accent6" xfId="43" builtinId="52" hidden="1"/>
    <cellStyle name="Accent1" xfId="20" builtinId="29" hidden="1"/>
    <cellStyle name="Accent2" xfId="24" builtinId="33" hidden="1"/>
    <cellStyle name="Accent3" xfId="28" builtinId="37" hidden="1"/>
    <cellStyle name="Accent4" xfId="32" builtinId="41" hidden="1"/>
    <cellStyle name="Accent5" xfId="36" builtinId="45" hidden="1"/>
    <cellStyle name="Accent6" xfId="40" builtinId="49" hidden="1"/>
    <cellStyle name="Bad" xfId="9" builtinId="27" hidden="1"/>
    <cellStyle name="Calculation" xfId="13" builtinId="22" hidden="1"/>
    <cellStyle name="Calculation 2" xfId="82" xr:uid="{00000000-0005-0000-0000-00001A000000}"/>
    <cellStyle name="Check Cell" xfId="15" builtinId="23" hidden="1"/>
    <cellStyle name="Column 1" xfId="66" xr:uid="{00000000-0005-0000-0000-00001C000000}"/>
    <cellStyle name="Column 2 + 3" xfId="67" xr:uid="{00000000-0005-0000-0000-00001D000000}"/>
    <cellStyle name="Column 4" xfId="68" xr:uid="{00000000-0005-0000-0000-00001E000000}"/>
    <cellStyle name="Comma" xfId="1" builtinId="3" customBuiltin="1"/>
    <cellStyle name="Counterflow" xfId="54" xr:uid="{00000000-0005-0000-0000-000020000000}"/>
    <cellStyle name="DateLong" xfId="60" xr:uid="{00000000-0005-0000-0000-000021000000}"/>
    <cellStyle name="DateShort" xfId="61" xr:uid="{00000000-0005-0000-0000-000022000000}"/>
    <cellStyle name="Documentation" xfId="59" xr:uid="{00000000-0005-0000-0000-000023000000}"/>
    <cellStyle name="End of sheet" xfId="78" xr:uid="{00000000-0005-0000-0000-000024000000}"/>
    <cellStyle name="Explanatory Text" xfId="18" builtinId="53" hidden="1"/>
    <cellStyle name="Explanatory Text 2" xfId="83" xr:uid="{00000000-0005-0000-0000-000026000000}"/>
    <cellStyle name="Export" xfId="56" xr:uid="{00000000-0005-0000-0000-000027000000}"/>
    <cellStyle name="Exported to another sheet or section" xfId="81" xr:uid="{00000000-0005-0000-0000-000028000000}"/>
    <cellStyle name="Factor" xfId="62" xr:uid="{00000000-0005-0000-0000-000029000000}"/>
    <cellStyle name="Good" xfId="8" builtinId="26" hidden="1"/>
    <cellStyle name="Hard coded" xfId="57" xr:uid="{00000000-0005-0000-0000-00002B000000}"/>
    <cellStyle name="Heading 1" xfId="4" builtinId="16" hidden="1"/>
    <cellStyle name="Heading 1 2" xfId="76" xr:uid="{00000000-0005-0000-0000-00002D000000}"/>
    <cellStyle name="Heading 2" xfId="5" builtinId="17" hidden="1"/>
    <cellStyle name="Heading 2 2" xfId="79" xr:uid="{00000000-0005-0000-0000-00002F000000}"/>
    <cellStyle name="Heading 3" xfId="6" builtinId="18" hidden="1"/>
    <cellStyle name="Heading 4" xfId="7" builtinId="19" hidden="1"/>
    <cellStyle name="Hyperlink 2" xfId="71" xr:uid="{00000000-0005-0000-0000-000032000000}"/>
    <cellStyle name="Hyperlink 3" xfId="75" xr:uid="{00000000-0005-0000-0000-000033000000}"/>
    <cellStyle name="Import" xfId="55" xr:uid="{00000000-0005-0000-0000-000034000000}"/>
    <cellStyle name="Input" xfId="11" builtinId="20" hidden="1"/>
    <cellStyle name="Input 2" xfId="84" xr:uid="{00000000-0005-0000-0000-000036000000}"/>
    <cellStyle name="Level 1 Heading" xfId="63" xr:uid="{00000000-0005-0000-0000-000037000000}"/>
    <cellStyle name="Level 2 Heading" xfId="64" xr:uid="{00000000-0005-0000-0000-000038000000}"/>
    <cellStyle name="Level 3 Heading" xfId="65" xr:uid="{00000000-0005-0000-0000-000039000000}"/>
    <cellStyle name="Linked Cell" xfId="14" builtinId="24" hidden="1"/>
    <cellStyle name="Linked Cell 2" xfId="80" xr:uid="{00000000-0005-0000-0000-00003B000000}"/>
    <cellStyle name="Neutral" xfId="10" builtinId="28" hidden="1"/>
    <cellStyle name="Normal" xfId="0" builtinId="0" customBuiltin="1"/>
    <cellStyle name="Normal 2" xfId="69" xr:uid="{00000000-0005-0000-0000-00003E000000}"/>
    <cellStyle name="Normal 2 2" xfId="87" xr:uid="{00000000-0005-0000-0000-00003F000000}"/>
    <cellStyle name="Normal 3" xfId="70" xr:uid="{00000000-0005-0000-0000-000040000000}"/>
    <cellStyle name="Normal 4" xfId="73" xr:uid="{00000000-0005-0000-0000-000041000000}"/>
    <cellStyle name="Normal 5" xfId="85" xr:uid="{00000000-0005-0000-0000-000042000000}"/>
    <cellStyle name="Note" xfId="17" builtinId="10" hidden="1"/>
    <cellStyle name="Output" xfId="12" builtinId="21" hidden="1"/>
    <cellStyle name="Pantone 130C" xfId="47" xr:uid="{00000000-0005-0000-0000-000045000000}"/>
    <cellStyle name="Pantone 179C" xfId="52" xr:uid="{00000000-0005-0000-0000-000046000000}"/>
    <cellStyle name="Pantone 232C" xfId="51" xr:uid="{00000000-0005-0000-0000-000047000000}"/>
    <cellStyle name="Pantone 2745C" xfId="50" xr:uid="{00000000-0005-0000-0000-000048000000}"/>
    <cellStyle name="Pantone 279C" xfId="45" xr:uid="{00000000-0005-0000-0000-000049000000}"/>
    <cellStyle name="Pantone 281C" xfId="44" xr:uid="{00000000-0005-0000-0000-00004A000000}"/>
    <cellStyle name="Pantone 451C" xfId="46" xr:uid="{00000000-0005-0000-0000-00004B000000}"/>
    <cellStyle name="Pantone 583C" xfId="49" xr:uid="{00000000-0005-0000-0000-00004C000000}"/>
    <cellStyle name="Pantone 633C" xfId="48" xr:uid="{00000000-0005-0000-0000-00004D000000}"/>
    <cellStyle name="Percent" xfId="2" builtinId="5" customBuiltin="1"/>
    <cellStyle name="Percent [0]" xfId="58" xr:uid="{00000000-0005-0000-0000-00004F000000}"/>
    <cellStyle name="Section separator" xfId="86" xr:uid="{00000000-0005-0000-0000-000050000000}"/>
    <cellStyle name="Title" xfId="3" builtinId="15" hidden="1"/>
    <cellStyle name="Title 2" xfId="74" xr:uid="{00000000-0005-0000-0000-000052000000}"/>
    <cellStyle name="Total" xfId="19" builtinId="25" hidden="1"/>
    <cellStyle name="Warning Text" xfId="16" builtinId="11" customBuiltin="1"/>
    <cellStyle name="Warning Text 3" xfId="77" xr:uid="{00000000-0005-0000-0000-000055000000}"/>
    <cellStyle name="WIP" xfId="53" xr:uid="{00000000-0005-0000-0000-000056000000}"/>
    <cellStyle name="Year" xfId="72" xr:uid="{00000000-0005-0000-0000-000057000000}"/>
  </cellStyles>
  <dxfs count="24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0000FF"/>
      <color rgb="FFC1E7FF"/>
      <color rgb="FFFFCCFF"/>
      <color rgb="FFCCFFFF"/>
      <color rgb="FFFCEAB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3</xdr:row>
      <xdr:rowOff>38100</xdr:rowOff>
    </xdr:from>
    <xdr:to>
      <xdr:col>5</xdr:col>
      <xdr:colOff>234807</xdr:colOff>
      <xdr:row>6</xdr:row>
      <xdr:rowOff>188121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4857" y="702129"/>
          <a:ext cx="2836493" cy="7752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fwat.gov.uk/Users/jag.rayat/OneDrive%20-%20OFWAT/Quality%20and%20Assurance/FD%20-%20Reconciliation%20Rule%20Book/Reconciliation%20Rule%20Book/Models/Cost-of-New-Debt-Indexation-Model-Blank-17.07.2019-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19-Blind-year-ODI-performance-model-performance-19-20%20Actual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YKY%20PR19%20Blind%20year%20ODI%20performance%20model%20v1.2%20-%20performance%20assumed%20at%20PR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Model formatting"/>
      <sheetName val="ToC"/>
      <sheetName val="InpC"/>
      <sheetName val="InpR"/>
      <sheetName val="InpIndex"/>
      <sheetName val="Time"/>
      <sheetName val="RCV and post 2020 investment"/>
      <sheetName val="Cost of Debt"/>
      <sheetName val="Water Resources"/>
      <sheetName val="Water Network +"/>
      <sheetName val="Wastewater Network +"/>
      <sheetName val="Bioresources"/>
      <sheetName val="Check"/>
      <sheetName val="Track"/>
    </sheetNames>
    <sheetDataSet>
      <sheetData sheetId="0"/>
      <sheetData sheetId="1"/>
      <sheetData sheetId="2"/>
      <sheetData sheetId="3">
        <row r="43">
          <cell r="F43">
            <v>1E-3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tyle Guide"/>
      <sheetName val="ToC"/>
      <sheetName val="InpCompany"/>
      <sheetName val="InpPerformance"/>
      <sheetName val="Performance"/>
      <sheetName val="Aggregate calculations"/>
      <sheetName val="Validation"/>
      <sheetName val="Model out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H19">
            <v>0.37929416818181816</v>
          </cell>
        </row>
        <row r="20">
          <cell r="H20">
            <v>10.388439839999998</v>
          </cell>
        </row>
        <row r="21">
          <cell r="H21">
            <v>18.653945001</v>
          </cell>
        </row>
        <row r="29">
          <cell r="H29">
            <v>-1.7500116000042594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tyle Guide"/>
      <sheetName val="ToC"/>
      <sheetName val="InpCompany"/>
      <sheetName val="InpPerformance"/>
      <sheetName val="Performance"/>
      <sheetName val="Aggregate calculations"/>
      <sheetName val="Validation"/>
      <sheetName val="Model out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H19">
            <v>0.33535279999999978</v>
          </cell>
        </row>
        <row r="20">
          <cell r="H20">
            <v>10.47935244</v>
          </cell>
        </row>
        <row r="21">
          <cell r="H21">
            <v>18.098546000999999</v>
          </cell>
        </row>
        <row r="29">
          <cell r="H29">
            <v>-4.5936000000000003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wat 2016">
  <a:themeElements>
    <a:clrScheme name="Ofwat 2015">
      <a:dk1>
        <a:sysClr val="windowText" lastClr="000000"/>
      </a:dk1>
      <a:lt1>
        <a:sysClr val="window" lastClr="FFFFFF"/>
      </a:lt1>
      <a:dk2>
        <a:srgbClr val="003479"/>
      </a:dk2>
      <a:lt2>
        <a:srgbClr val="FFFFFF"/>
      </a:lt2>
      <a:accent1>
        <a:srgbClr val="0078C9"/>
      </a:accent1>
      <a:accent2>
        <a:srgbClr val="857362"/>
      </a:accent2>
      <a:accent3>
        <a:srgbClr val="F4AA00"/>
      </a:accent3>
      <a:accent4>
        <a:srgbClr val="709500"/>
      </a:accent4>
      <a:accent5>
        <a:srgbClr val="CA0083"/>
      </a:accent5>
      <a:accent6>
        <a:srgbClr val="FE4819"/>
      </a:accent6>
      <a:hlink>
        <a:srgbClr val="0078C9"/>
      </a:hlink>
      <a:folHlink>
        <a:srgbClr val="CA0083"/>
      </a:folHlink>
    </a:clrScheme>
    <a:fontScheme name="Ofwat 2015">
      <a:majorFont>
        <a:latin typeface="Franklin Gothic Demi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wat 2016" id="{A420DE61-A4E8-4DB5-890E-1E2F09860D19}" vid="{7B41E948-0C9A-4054-BED8-27FCA73304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19Reconciliationrulebook@ofwat.gov.uk" TargetMode="External"/><Relationship Id="rId1" Type="http://schemas.openxmlformats.org/officeDocument/2006/relationships/hyperlink" Target="mailto:PR19Reconciliationrulebook@ofwat.gov.u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E0DCD8"/>
    <pageSetUpPr fitToPage="1"/>
  </sheetPr>
  <dimension ref="A1:F30"/>
  <sheetViews>
    <sheetView showGridLines="0" zoomScaleNormal="100" zoomScaleSheetLayoutView="100" workbookViewId="0"/>
  </sheetViews>
  <sheetFormatPr defaultColWidth="9.08203125" defaultRowHeight="12.5" x14ac:dyDescent="0.25"/>
  <cols>
    <col min="1" max="1" width="28.25" style="171" bestFit="1" customWidth="1"/>
    <col min="2" max="2" width="100.25" style="171" customWidth="1"/>
    <col min="3" max="3" width="18.83203125" style="171" customWidth="1"/>
    <col min="4" max="16384" width="9.08203125" style="171"/>
  </cols>
  <sheetData>
    <row r="1" spans="1:6" ht="32.5" thickBot="1" x14ac:dyDescent="0.85">
      <c r="A1" s="107" t="str">
        <f ca="1" xml:space="preserve"> RIGHT(CELL("filename", $A$1), LEN(CELL("filename", $A$1)) - SEARCH("]", CELL("filename", $A$1)))</f>
        <v>Cover</v>
      </c>
      <c r="B1" s="107"/>
      <c r="C1" s="107"/>
      <c r="D1" s="107"/>
      <c r="E1" s="107"/>
      <c r="F1" s="107"/>
    </row>
    <row r="2" spans="1:6" ht="4.1500000000000004" customHeight="1" x14ac:dyDescent="0.4">
      <c r="A2" s="109"/>
      <c r="B2" s="109"/>
      <c r="C2" s="109"/>
      <c r="D2" s="109"/>
      <c r="E2" s="109"/>
      <c r="F2" s="109"/>
    </row>
    <row r="3" spans="1:6" ht="16" x14ac:dyDescent="0.4">
      <c r="A3" s="110" t="s">
        <v>0</v>
      </c>
      <c r="B3" s="202" t="s">
        <v>1</v>
      </c>
      <c r="C3" s="112"/>
      <c r="D3" s="112"/>
      <c r="E3" s="112"/>
      <c r="F3" s="112"/>
    </row>
    <row r="4" spans="1:6" ht="16" x14ac:dyDescent="0.4">
      <c r="A4" s="110" t="s">
        <v>2</v>
      </c>
      <c r="B4" s="203" t="s">
        <v>236</v>
      </c>
      <c r="C4" s="112"/>
      <c r="D4" s="112"/>
      <c r="E4" s="112"/>
      <c r="F4" s="112"/>
    </row>
    <row r="5" spans="1:6" ht="16" x14ac:dyDescent="0.4">
      <c r="A5" s="110" t="s">
        <v>3</v>
      </c>
      <c r="B5" s="111" t="str">
        <f ca="1" xml:space="preserve"> MID(CELL("filename"), FIND("[", CELL("filename"), 1) + 1, FIND("]", CELL("filename"), 1) - FIND("[", CELL("filename"), 1) - 1)</f>
        <v>PR19-blind-year-ODI-difference-model-v1.1.xlsx</v>
      </c>
      <c r="C5" s="112"/>
      <c r="D5" s="112"/>
      <c r="E5" s="112"/>
      <c r="F5" s="112"/>
    </row>
    <row r="6" spans="1:6" ht="16" x14ac:dyDescent="0.4">
      <c r="A6" s="110" t="s">
        <v>4</v>
      </c>
      <c r="B6" s="204">
        <v>44012</v>
      </c>
      <c r="C6" s="112"/>
      <c r="D6" s="112"/>
      <c r="E6" s="112"/>
      <c r="F6" s="112"/>
    </row>
    <row r="7" spans="1:6" ht="16" x14ac:dyDescent="0.4">
      <c r="A7" s="110" t="s">
        <v>5</v>
      </c>
      <c r="B7" s="110" t="s">
        <v>6</v>
      </c>
      <c r="C7" s="112"/>
      <c r="D7" s="112"/>
      <c r="E7" s="112"/>
      <c r="F7" s="112"/>
    </row>
    <row r="8" spans="1:6" ht="16" x14ac:dyDescent="0.4">
      <c r="A8" s="110" t="s">
        <v>7</v>
      </c>
      <c r="B8" s="113" t="s">
        <v>8</v>
      </c>
      <c r="C8" s="112"/>
      <c r="D8" s="112"/>
      <c r="E8" s="112"/>
      <c r="F8" s="112"/>
    </row>
    <row r="9" spans="1:6" ht="4.1500000000000004" customHeight="1" x14ac:dyDescent="0.4">
      <c r="A9" s="110"/>
      <c r="B9" s="110"/>
      <c r="C9" s="110"/>
      <c r="D9" s="110"/>
      <c r="E9" s="110"/>
      <c r="F9" s="110"/>
    </row>
    <row r="11" spans="1:6" ht="50" x14ac:dyDescent="0.25">
      <c r="A11" s="172" t="s">
        <v>9</v>
      </c>
      <c r="B11" s="178" t="s">
        <v>10</v>
      </c>
    </row>
    <row r="12" spans="1:6" x14ac:dyDescent="0.25">
      <c r="A12" s="173"/>
      <c r="B12" s="173"/>
    </row>
    <row r="13" spans="1:6" ht="15" x14ac:dyDescent="0.25">
      <c r="A13" s="172" t="s">
        <v>11</v>
      </c>
      <c r="B13" s="174" t="s">
        <v>12</v>
      </c>
    </row>
    <row r="14" spans="1:6" x14ac:dyDescent="0.25">
      <c r="A14" s="173"/>
      <c r="B14" s="173"/>
    </row>
    <row r="15" spans="1:6" ht="25" x14ac:dyDescent="0.25">
      <c r="A15" s="172" t="s">
        <v>13</v>
      </c>
      <c r="B15" s="178" t="s">
        <v>14</v>
      </c>
    </row>
    <row r="16" spans="1:6" x14ac:dyDescent="0.25">
      <c r="A16" s="173"/>
      <c r="B16" s="173"/>
    </row>
    <row r="17" spans="1:6" ht="15" x14ac:dyDescent="0.25">
      <c r="A17" s="172" t="s">
        <v>15</v>
      </c>
      <c r="B17" s="173" t="s">
        <v>237</v>
      </c>
    </row>
    <row r="18" spans="1:6" x14ac:dyDescent="0.25">
      <c r="A18" s="173"/>
      <c r="B18" s="173" t="s">
        <v>238</v>
      </c>
    </row>
    <row r="19" spans="1:6" x14ac:dyDescent="0.25">
      <c r="A19" s="173"/>
      <c r="B19" s="173"/>
    </row>
    <row r="20" spans="1:6" ht="15" x14ac:dyDescent="0.25">
      <c r="A20" s="172" t="s">
        <v>17</v>
      </c>
      <c r="B20" s="173" t="s">
        <v>16</v>
      </c>
    </row>
    <row r="21" spans="1:6" x14ac:dyDescent="0.25">
      <c r="A21" s="173"/>
      <c r="B21" s="173"/>
    </row>
    <row r="22" spans="1:6" ht="15" x14ac:dyDescent="0.3">
      <c r="A22" s="206" t="s">
        <v>18</v>
      </c>
      <c r="B22" s="173" t="s">
        <v>16</v>
      </c>
      <c r="C22" s="175"/>
    </row>
    <row r="23" spans="1:6" x14ac:dyDescent="0.25">
      <c r="A23" s="173"/>
      <c r="B23" s="173"/>
    </row>
    <row r="24" spans="1:6" ht="15" x14ac:dyDescent="0.25">
      <c r="A24" s="206" t="s">
        <v>19</v>
      </c>
      <c r="B24" s="207" t="s">
        <v>20</v>
      </c>
    </row>
    <row r="25" spans="1:6" x14ac:dyDescent="0.25">
      <c r="A25" s="173"/>
      <c r="B25" s="208" t="s">
        <v>8</v>
      </c>
    </row>
    <row r="26" spans="1:6" x14ac:dyDescent="0.25">
      <c r="A26" s="173"/>
      <c r="B26" s="173"/>
    </row>
    <row r="27" spans="1:6" x14ac:dyDescent="0.25">
      <c r="A27" s="173"/>
      <c r="B27" s="173"/>
    </row>
    <row r="30" spans="1:6" ht="13.5" x14ac:dyDescent="0.35">
      <c r="A30" s="205" t="s">
        <v>21</v>
      </c>
      <c r="B30" s="114"/>
      <c r="C30" s="114"/>
      <c r="D30" s="114"/>
      <c r="E30" s="114"/>
      <c r="F30" s="114"/>
    </row>
  </sheetData>
  <hyperlinks>
    <hyperlink ref="B8" r:id="rId1" xr:uid="{00000000-0004-0000-0000-000000000000}"/>
    <hyperlink ref="B25" r:id="rId2" xr:uid="{00000000-0004-0000-0000-000001000000}"/>
  </hyperlinks>
  <printOptions headings="1"/>
  <pageMargins left="0.7" right="0.7" top="0.75" bottom="0.75" header="0.3" footer="0.3"/>
  <pageSetup paperSize="9" scale="67" fitToHeight="0" orientation="landscape" r:id="rId3"/>
  <headerFooter>
    <oddHeader>&amp;L&amp;File
&amp;CSheet: &amp;A&amp;ROFFICIAL</oddHeader>
    <oddFooter>&amp;LPrinted on &amp;D at &amp;T&amp;CPage &amp;P of &amp;N&amp;ROfwat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E0DCD8"/>
  </sheetPr>
  <dimension ref="A1:K39"/>
  <sheetViews>
    <sheetView zoomScaleNormal="100" workbookViewId="0"/>
  </sheetViews>
  <sheetFormatPr defaultColWidth="9.08203125" defaultRowHeight="12.5" x14ac:dyDescent="0.25"/>
  <cols>
    <col min="1" max="4" width="2.33203125" style="108" customWidth="1"/>
    <col min="5" max="5" width="40.83203125" style="108" customWidth="1"/>
    <col min="6" max="6" width="2.33203125" style="108" customWidth="1"/>
    <col min="7" max="7" width="32.08203125" style="108" customWidth="1"/>
    <col min="8" max="8" width="2.33203125" style="108" customWidth="1"/>
    <col min="9" max="9" width="37.5" style="108" customWidth="1"/>
    <col min="10" max="10" width="2.33203125" style="108" customWidth="1"/>
    <col min="11" max="11" width="22.25" style="108" customWidth="1"/>
    <col min="12" max="16384" width="9.08203125" style="108"/>
  </cols>
  <sheetData>
    <row r="1" spans="1:11" ht="32" x14ac:dyDescent="0.8">
      <c r="A1" s="107" t="str">
        <f ca="1" xml:space="preserve"> RIGHT(CELL("filename", $A$1), LEN(CELL("filename", $A$1)) - SEARCH("]", CELL("filename", $A$1)))</f>
        <v>Style Guide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3" spans="1:11" ht="15" x14ac:dyDescent="0.4">
      <c r="A3" s="211" t="s">
        <v>22</v>
      </c>
      <c r="I3" s="115"/>
      <c r="K3" s="115"/>
    </row>
    <row r="5" spans="1:11" ht="13.5" x14ac:dyDescent="0.35">
      <c r="B5" s="116" t="s">
        <v>23</v>
      </c>
    </row>
    <row r="6" spans="1:11" x14ac:dyDescent="0.25">
      <c r="E6" s="117" t="s">
        <v>24</v>
      </c>
      <c r="G6" s="108" t="s">
        <v>25</v>
      </c>
    </row>
    <row r="8" spans="1:11" x14ac:dyDescent="0.25">
      <c r="E8" s="118" t="s">
        <v>26</v>
      </c>
      <c r="G8" s="108" t="s">
        <v>27</v>
      </c>
    </row>
    <row r="10" spans="1:11" x14ac:dyDescent="0.25">
      <c r="E10" s="119" t="s">
        <v>28</v>
      </c>
      <c r="G10" s="108" t="s">
        <v>29</v>
      </c>
    </row>
    <row r="12" spans="1:11" x14ac:dyDescent="0.25">
      <c r="E12" s="108" t="s">
        <v>30</v>
      </c>
    </row>
    <row r="13" spans="1:11" x14ac:dyDescent="0.25">
      <c r="E13" s="108" t="s">
        <v>31</v>
      </c>
    </row>
    <row r="15" spans="1:11" x14ac:dyDescent="0.25">
      <c r="E15" s="120" t="s">
        <v>32</v>
      </c>
      <c r="G15" s="108" t="s">
        <v>33</v>
      </c>
    </row>
    <row r="17" spans="1:7" ht="13.5" x14ac:dyDescent="0.35">
      <c r="B17" s="116" t="s">
        <v>34</v>
      </c>
    </row>
    <row r="18" spans="1:7" x14ac:dyDescent="0.25">
      <c r="E18" s="121" t="s">
        <v>35</v>
      </c>
      <c r="G18" s="108" t="s">
        <v>36</v>
      </c>
    </row>
    <row r="20" spans="1:7" x14ac:dyDescent="0.25">
      <c r="E20" s="122" t="s">
        <v>37</v>
      </c>
      <c r="G20" s="108" t="s">
        <v>38</v>
      </c>
    </row>
    <row r="22" spans="1:7" ht="13.5" x14ac:dyDescent="0.35">
      <c r="B22" s="116" t="s">
        <v>39</v>
      </c>
    </row>
    <row r="23" spans="1:7" ht="13.5" x14ac:dyDescent="0.35">
      <c r="E23" s="123" t="s">
        <v>40</v>
      </c>
      <c r="G23" s="108" t="s">
        <v>41</v>
      </c>
    </row>
    <row r="25" spans="1:7" ht="13.5" x14ac:dyDescent="0.35">
      <c r="E25" s="114" t="s">
        <v>42</v>
      </c>
      <c r="G25" s="108" t="s">
        <v>43</v>
      </c>
    </row>
    <row r="27" spans="1:7" x14ac:dyDescent="0.25">
      <c r="A27" s="209"/>
    </row>
    <row r="28" spans="1:7" ht="15" x14ac:dyDescent="0.4">
      <c r="A28" s="210" t="s">
        <v>44</v>
      </c>
    </row>
    <row r="29" spans="1:7" x14ac:dyDescent="0.25">
      <c r="G29" s="209"/>
    </row>
    <row r="30" spans="1:7" x14ac:dyDescent="0.25">
      <c r="E30" s="124"/>
      <c r="G30" s="209" t="s">
        <v>45</v>
      </c>
    </row>
    <row r="31" spans="1:7" x14ac:dyDescent="0.25">
      <c r="G31" s="209"/>
    </row>
    <row r="32" spans="1:7" x14ac:dyDescent="0.25">
      <c r="E32" s="125"/>
      <c r="G32" s="209" t="s">
        <v>46</v>
      </c>
    </row>
    <row r="33" spans="1:11" x14ac:dyDescent="0.25">
      <c r="G33" s="209"/>
    </row>
    <row r="34" spans="1:11" x14ac:dyDescent="0.25">
      <c r="E34" s="126"/>
      <c r="G34" s="209" t="s">
        <v>47</v>
      </c>
    </row>
    <row r="35" spans="1:11" x14ac:dyDescent="0.25">
      <c r="G35" s="209"/>
    </row>
    <row r="36" spans="1:11" x14ac:dyDescent="0.25">
      <c r="E36" s="127"/>
      <c r="G36" s="209" t="s">
        <v>48</v>
      </c>
    </row>
    <row r="37" spans="1:11" x14ac:dyDescent="0.25">
      <c r="A37" s="209"/>
    </row>
    <row r="39" spans="1:11" ht="13.5" x14ac:dyDescent="0.35">
      <c r="A39" s="205" t="s">
        <v>21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</row>
  </sheetData>
  <printOptions headings="1"/>
  <pageMargins left="0.7" right="0.7" top="0.75" bottom="0.75" header="0.3" footer="0.3"/>
  <pageSetup paperSize="9" scale="67" fitToHeight="0" orientation="landscape" r:id="rId1"/>
  <headerFooter>
    <oddHeader>&amp;L&amp;File
&amp;CSheet: &amp;A&amp;ROFFICIAL</oddHeader>
    <oddFooter>&amp;LPrinted on &amp;D at &amp;T&amp;CPage &amp;P of &amp;N&amp;ROfwat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14999847407452621"/>
  </sheetPr>
  <dimension ref="A1:L14"/>
  <sheetViews>
    <sheetView zoomScaleNormal="100" workbookViewId="0"/>
  </sheetViews>
  <sheetFormatPr defaultColWidth="0" defaultRowHeight="12.65" customHeight="1" x14ac:dyDescent="0.3"/>
  <cols>
    <col min="1" max="1" width="2.33203125" style="167" customWidth="1"/>
    <col min="2" max="2" width="33.83203125" style="167" bestFit="1" customWidth="1"/>
    <col min="3" max="3" width="3.25" style="167" customWidth="1"/>
    <col min="4" max="4" width="33.83203125" style="167" bestFit="1" customWidth="1"/>
    <col min="5" max="5" width="3.25" style="167" customWidth="1"/>
    <col min="6" max="6" width="51" style="167" customWidth="1"/>
    <col min="7" max="7" width="2.83203125" style="167" customWidth="1"/>
    <col min="8" max="8" width="51" style="167" customWidth="1"/>
    <col min="9" max="9" width="58.58203125" style="167" hidden="1" customWidth="1"/>
    <col min="10" max="11" width="0" style="167" hidden="1" customWidth="1"/>
    <col min="12" max="12" width="58.58203125" style="167" hidden="1" customWidth="1"/>
    <col min="13" max="16384" width="8.33203125" style="167" hidden="1"/>
  </cols>
  <sheetData>
    <row r="1" spans="1:8" s="130" customFormat="1" ht="25" x14ac:dyDescent="0.3">
      <c r="A1" s="128" t="str">
        <f ca="1" xml:space="preserve"> RIGHT(CELL("filename", $A$1), LEN(CELL("filename", $A$1)) - SEARCH("]", CELL("filename", $A$1)))</f>
        <v>ToC</v>
      </c>
      <c r="B1" s="129"/>
      <c r="C1" s="129"/>
      <c r="D1" s="129"/>
      <c r="E1" s="129"/>
      <c r="F1" s="129"/>
      <c r="G1" s="129"/>
      <c r="H1" s="129"/>
    </row>
    <row r="2" spans="1:8" s="160" customFormat="1" ht="12.65" customHeight="1" x14ac:dyDescent="0.3">
      <c r="A2" s="167"/>
      <c r="B2" s="167"/>
      <c r="C2" s="167"/>
      <c r="D2" s="167"/>
      <c r="E2" s="167"/>
      <c r="F2" s="167"/>
      <c r="G2" s="167"/>
      <c r="H2" s="167"/>
    </row>
    <row r="3" spans="1:8" s="160" customFormat="1" ht="12.5" x14ac:dyDescent="0.3">
      <c r="A3" s="167"/>
      <c r="B3" s="212" t="s">
        <v>49</v>
      </c>
      <c r="C3" s="167"/>
      <c r="D3" s="212" t="s">
        <v>50</v>
      </c>
      <c r="E3" s="167"/>
      <c r="F3" s="212" t="s">
        <v>51</v>
      </c>
      <c r="G3" s="167"/>
      <c r="H3" s="212" t="s">
        <v>52</v>
      </c>
    </row>
    <row r="4" spans="1:8" s="160" customFormat="1" ht="12.65" customHeight="1" x14ac:dyDescent="0.3">
      <c r="A4" s="167"/>
      <c r="B4" s="167"/>
      <c r="C4" s="167"/>
      <c r="D4" s="167"/>
      <c r="E4" s="167"/>
      <c r="F4" s="167"/>
      <c r="G4" s="167"/>
      <c r="H4" s="167"/>
    </row>
    <row r="5" spans="1:8" s="160" customFormat="1" ht="12.5" x14ac:dyDescent="0.3">
      <c r="A5" s="167"/>
      <c r="B5" s="161" t="s">
        <v>53</v>
      </c>
      <c r="C5" s="167"/>
      <c r="D5" s="162" t="s">
        <v>36</v>
      </c>
      <c r="E5" s="167"/>
      <c r="F5" s="131" t="s">
        <v>54</v>
      </c>
      <c r="H5" s="163" t="s">
        <v>55</v>
      </c>
    </row>
    <row r="6" spans="1:8" ht="62.5" x14ac:dyDescent="0.3">
      <c r="B6" s="169" t="s">
        <v>56</v>
      </c>
      <c r="D6" s="213" t="s">
        <v>57</v>
      </c>
      <c r="F6" s="177" t="s">
        <v>58</v>
      </c>
      <c r="H6" s="214" t="s">
        <v>59</v>
      </c>
    </row>
    <row r="8" spans="1:8" s="160" customFormat="1" ht="12.5" x14ac:dyDescent="0.3">
      <c r="A8" s="167"/>
      <c r="B8" s="215" t="s">
        <v>60</v>
      </c>
      <c r="C8" s="167"/>
      <c r="E8" s="167"/>
      <c r="F8" s="131" t="s">
        <v>61</v>
      </c>
      <c r="G8" s="167"/>
      <c r="H8" s="167"/>
    </row>
    <row r="9" spans="1:8" ht="25" x14ac:dyDescent="0.3">
      <c r="B9" s="169" t="s">
        <v>62</v>
      </c>
      <c r="F9" s="178" t="s">
        <v>63</v>
      </c>
    </row>
    <row r="10" spans="1:8" ht="12.5" x14ac:dyDescent="0.3">
      <c r="F10" s="168"/>
    </row>
    <row r="11" spans="1:8" s="160" customFormat="1" ht="12.5" x14ac:dyDescent="0.3">
      <c r="A11" s="167"/>
      <c r="B11" s="164" t="s">
        <v>64</v>
      </c>
      <c r="C11" s="167"/>
      <c r="E11" s="167"/>
      <c r="G11" s="167"/>
      <c r="H11" s="168"/>
    </row>
    <row r="12" spans="1:8" ht="12.5" x14ac:dyDescent="0.3">
      <c r="B12" s="169" t="s">
        <v>65</v>
      </c>
      <c r="H12" s="168"/>
    </row>
    <row r="13" spans="1:8" ht="12.5" x14ac:dyDescent="0.3">
      <c r="H13" s="168"/>
    </row>
    <row r="14" spans="1:8" s="166" customFormat="1" ht="13.5" x14ac:dyDescent="0.35">
      <c r="A14" s="216" t="s">
        <v>21</v>
      </c>
      <c r="B14" s="165"/>
      <c r="C14" s="165"/>
      <c r="D14" s="165"/>
      <c r="E14" s="165"/>
      <c r="F14" s="165"/>
      <c r="G14" s="165"/>
      <c r="H14" s="165"/>
    </row>
  </sheetData>
  <printOptions headings="1"/>
  <pageMargins left="0.7" right="0.7" top="0.75" bottom="0.75" header="0.3" footer="0.3"/>
  <pageSetup paperSize="9" scale="65" fitToHeight="0" orientation="landscape" r:id="rId1"/>
  <headerFooter>
    <oddHeader>&amp;L&amp;File
&amp;CSheet: &amp;A&amp;ROFFICIAL</oddHeader>
    <oddFooter>&amp;LPrinted on &amp;D at &amp;T&amp;CPage &amp;P of &amp;N&amp;ROfwat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CEABF"/>
  </sheetPr>
  <dimension ref="A1:T158"/>
  <sheetViews>
    <sheetView showGridLines="0" topLeftCell="A10" zoomScaleNormal="100" workbookViewId="0">
      <selection activeCell="F24" sqref="F24:F34"/>
    </sheetView>
  </sheetViews>
  <sheetFormatPr defaultColWidth="9.58203125" defaultRowHeight="12.5" x14ac:dyDescent="0.3"/>
  <cols>
    <col min="1" max="4" width="1.58203125" style="45" customWidth="1"/>
    <col min="5" max="5" width="45.58203125" style="45" customWidth="1"/>
    <col min="6" max="8" width="15.58203125" style="45" customWidth="1"/>
    <col min="9" max="9" width="2.58203125" style="5" customWidth="1"/>
    <col min="10" max="16384" width="9.58203125" style="5"/>
  </cols>
  <sheetData>
    <row r="1" spans="1:20" s="33" customFormat="1" ht="27" x14ac:dyDescent="0.3">
      <c r="A1" s="70" t="str">
        <f ca="1" xml:space="preserve"> RIGHT(CELL("filename", $A$1), LEN(CELL("filename", $A$1)) - SEARCH("]", CELL("filename", $A$1)))</f>
        <v>Inputs</v>
      </c>
      <c r="B1" s="70"/>
      <c r="C1" s="70"/>
      <c r="D1" s="70"/>
      <c r="E1" s="70"/>
      <c r="F1" s="70"/>
      <c r="G1" s="70"/>
      <c r="H1" s="71" t="str">
        <f>Inputs!F5</f>
        <v>Yorkshire Water</v>
      </c>
      <c r="I1" s="48"/>
      <c r="J1" s="48"/>
      <c r="K1" s="170"/>
      <c r="L1" s="170"/>
      <c r="M1" s="170"/>
      <c r="N1" s="170"/>
      <c r="O1" s="170"/>
      <c r="P1" s="170"/>
      <c r="Q1" s="170"/>
      <c r="R1" s="170"/>
      <c r="S1" s="170"/>
      <c r="T1" s="170"/>
    </row>
    <row r="2" spans="1:20" s="1" customFormat="1" ht="13" x14ac:dyDescent="0.3">
      <c r="A2" s="45"/>
      <c r="B2" s="45"/>
      <c r="C2" s="45"/>
      <c r="D2" s="45"/>
      <c r="E2" s="72"/>
      <c r="F2" s="73" t="s">
        <v>66</v>
      </c>
      <c r="G2" s="73" t="s">
        <v>67</v>
      </c>
      <c r="H2" s="218" t="s">
        <v>68</v>
      </c>
      <c r="I2" s="5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ht="13" x14ac:dyDescent="0.3">
      <c r="A3" s="2" t="s">
        <v>36</v>
      </c>
      <c r="B3" s="74"/>
      <c r="C3" s="75"/>
      <c r="D3" s="3"/>
      <c r="E3" s="3"/>
      <c r="F3" s="3"/>
      <c r="G3" s="3"/>
      <c r="H3" s="3"/>
      <c r="I3" s="4"/>
      <c r="J3" s="4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x14ac:dyDescent="0.3">
      <c r="I4" s="11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20" ht="13" x14ac:dyDescent="0.3">
      <c r="A5" s="76"/>
      <c r="B5" s="76"/>
      <c r="C5" s="76"/>
      <c r="D5" s="76"/>
      <c r="E5" s="76" t="s">
        <v>69</v>
      </c>
      <c r="F5" s="77" t="s">
        <v>219</v>
      </c>
      <c r="H5" s="76"/>
      <c r="I5" s="6"/>
    </row>
    <row r="6" spans="1:20" ht="13" x14ac:dyDescent="0.3">
      <c r="A6" s="76"/>
      <c r="B6" s="76"/>
      <c r="C6" s="76"/>
      <c r="D6" s="76"/>
      <c r="E6" s="76" t="s">
        <v>70</v>
      </c>
      <c r="F6" s="78" t="str">
        <f>INDEX(Validation!C4:C22, MATCH(F5, Validation!B4:B22, 0))</f>
        <v>YKY</v>
      </c>
      <c r="H6" s="76"/>
      <c r="I6" s="6"/>
    </row>
    <row r="7" spans="1:20" ht="13" x14ac:dyDescent="0.3">
      <c r="I7" s="6"/>
      <c r="J7" s="179"/>
    </row>
    <row r="8" spans="1:20" ht="13" x14ac:dyDescent="0.3">
      <c r="C8" s="181" t="s">
        <v>71</v>
      </c>
      <c r="E8" s="180"/>
      <c r="F8" s="180"/>
      <c r="G8" s="180"/>
      <c r="I8" s="6"/>
      <c r="J8" s="179"/>
    </row>
    <row r="9" spans="1:20" ht="13" x14ac:dyDescent="0.3">
      <c r="E9" s="180" t="s">
        <v>72</v>
      </c>
      <c r="F9" s="69" t="s">
        <v>73</v>
      </c>
      <c r="G9" s="180" t="s">
        <v>74</v>
      </c>
      <c r="H9" s="79"/>
      <c r="J9" s="182"/>
    </row>
    <row r="10" spans="1:20" ht="13" x14ac:dyDescent="0.3">
      <c r="E10" s="180" t="s">
        <v>75</v>
      </c>
      <c r="F10" s="132" t="str">
        <f>"£m ("&amp;F9&amp;" prices)"</f>
        <v>£m (2012-13 prices)</v>
      </c>
      <c r="G10" s="180" t="s">
        <v>76</v>
      </c>
      <c r="H10" s="79"/>
      <c r="J10" s="182"/>
    </row>
    <row r="11" spans="1:20" x14ac:dyDescent="0.3">
      <c r="E11" s="180"/>
      <c r="F11" s="180"/>
      <c r="G11" s="180"/>
    </row>
    <row r="12" spans="1:20" ht="13" x14ac:dyDescent="0.3">
      <c r="C12" s="184" t="s">
        <v>77</v>
      </c>
      <c r="D12" s="81"/>
      <c r="E12" s="183"/>
      <c r="F12" s="183"/>
      <c r="G12" s="18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20" x14ac:dyDescent="0.3">
      <c r="C13" s="81"/>
      <c r="D13" s="81"/>
      <c r="E13" s="81"/>
      <c r="F13" s="81"/>
      <c r="G13" s="81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20" x14ac:dyDescent="0.3">
      <c r="C14" s="183"/>
      <c r="D14" s="185" t="s">
        <v>78</v>
      </c>
      <c r="E14" s="81"/>
      <c r="F14" s="81"/>
      <c r="G14" s="81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20" x14ac:dyDescent="0.3">
      <c r="C15" s="81"/>
      <c r="D15" s="81"/>
      <c r="E15" s="186" t="s">
        <v>79</v>
      </c>
      <c r="F15" s="49"/>
      <c r="G15" s="183" t="str">
        <f t="shared" ref="G15:G21" si="0">$F$10</f>
        <v>£m (2012-13 prices)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20" x14ac:dyDescent="0.3">
      <c r="C16" s="81"/>
      <c r="D16" s="183"/>
      <c r="E16" s="186" t="s">
        <v>80</v>
      </c>
      <c r="F16" s="49"/>
      <c r="G16" s="183" t="str">
        <f t="shared" si="0"/>
        <v>£m (2012-13 prices)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3:7" x14ac:dyDescent="0.3">
      <c r="C17" s="81"/>
      <c r="D17" s="81"/>
      <c r="E17" s="186" t="s">
        <v>81</v>
      </c>
      <c r="F17" s="49"/>
      <c r="G17" s="183" t="str">
        <f t="shared" si="0"/>
        <v>£m (2012-13 prices)</v>
      </c>
    </row>
    <row r="18" spans="3:7" x14ac:dyDescent="0.3">
      <c r="C18" s="81"/>
      <c r="D18" s="81"/>
      <c r="E18" s="186" t="s">
        <v>82</v>
      </c>
      <c r="F18" s="49"/>
      <c r="G18" s="183" t="str">
        <f t="shared" si="0"/>
        <v>£m (2012-13 prices)</v>
      </c>
    </row>
    <row r="19" spans="3:7" x14ac:dyDescent="0.3">
      <c r="C19" s="81"/>
      <c r="D19" s="81"/>
      <c r="E19" s="186" t="s">
        <v>83</v>
      </c>
      <c r="F19" s="49"/>
      <c r="G19" s="183" t="str">
        <f t="shared" si="0"/>
        <v>£m (2012-13 prices)</v>
      </c>
    </row>
    <row r="20" spans="3:7" x14ac:dyDescent="0.3">
      <c r="C20" s="81"/>
      <c r="D20" s="81"/>
      <c r="E20" s="186" t="s">
        <v>84</v>
      </c>
      <c r="F20" s="49"/>
      <c r="G20" s="183" t="str">
        <f t="shared" si="0"/>
        <v>£m (2012-13 prices)</v>
      </c>
    </row>
    <row r="21" spans="3:7" x14ac:dyDescent="0.3">
      <c r="C21" s="81"/>
      <c r="D21" s="81"/>
      <c r="E21" s="186" t="s">
        <v>85</v>
      </c>
      <c r="F21" s="49"/>
      <c r="G21" s="183" t="str">
        <f t="shared" si="0"/>
        <v>£m (2012-13 prices)</v>
      </c>
    </row>
    <row r="22" spans="3:7" x14ac:dyDescent="0.25">
      <c r="C22" s="81"/>
      <c r="D22" s="81"/>
      <c r="E22" s="187"/>
      <c r="F22" s="7"/>
      <c r="G22" s="183"/>
    </row>
    <row r="23" spans="3:7" x14ac:dyDescent="0.3">
      <c r="C23" s="81"/>
      <c r="D23" s="185" t="s">
        <v>86</v>
      </c>
      <c r="E23" s="183"/>
      <c r="F23" s="87"/>
      <c r="G23" s="183"/>
    </row>
    <row r="24" spans="3:7" x14ac:dyDescent="0.3">
      <c r="C24" s="81"/>
      <c r="D24" s="81"/>
      <c r="E24" s="186" t="s">
        <v>79</v>
      </c>
      <c r="F24" s="49">
        <f>'[3]Model outputs'!$H$19</f>
        <v>0.33535279999999978</v>
      </c>
      <c r="G24" s="183" t="str">
        <f t="shared" ref="G24:G30" si="1">$F$10</f>
        <v>£m (2012-13 prices)</v>
      </c>
    </row>
    <row r="25" spans="3:7" x14ac:dyDescent="0.3">
      <c r="C25" s="81"/>
      <c r="D25" s="183"/>
      <c r="E25" s="186" t="s">
        <v>80</v>
      </c>
      <c r="F25" s="49">
        <f>'[3]Model outputs'!$H$20</f>
        <v>10.47935244</v>
      </c>
      <c r="G25" s="183" t="str">
        <f t="shared" si="1"/>
        <v>£m (2012-13 prices)</v>
      </c>
    </row>
    <row r="26" spans="3:7" x14ac:dyDescent="0.3">
      <c r="C26" s="81"/>
      <c r="D26" s="81"/>
      <c r="E26" s="186" t="s">
        <v>81</v>
      </c>
      <c r="F26" s="49">
        <f>'[3]Model outputs'!$H$21</f>
        <v>18.098546000999999</v>
      </c>
      <c r="G26" s="183" t="str">
        <f t="shared" si="1"/>
        <v>£m (2012-13 prices)</v>
      </c>
    </row>
    <row r="27" spans="3:7" x14ac:dyDescent="0.3">
      <c r="C27" s="81"/>
      <c r="D27" s="81"/>
      <c r="E27" s="186" t="s">
        <v>82</v>
      </c>
      <c r="F27" s="49"/>
      <c r="G27" s="183" t="str">
        <f t="shared" si="1"/>
        <v>£m (2012-13 prices)</v>
      </c>
    </row>
    <row r="28" spans="3:7" x14ac:dyDescent="0.3">
      <c r="C28" s="81"/>
      <c r="D28" s="81"/>
      <c r="E28" s="186" t="s">
        <v>83</v>
      </c>
      <c r="F28" s="49"/>
      <c r="G28" s="183" t="str">
        <f t="shared" si="1"/>
        <v>£m (2012-13 prices)</v>
      </c>
    </row>
    <row r="29" spans="3:7" x14ac:dyDescent="0.3">
      <c r="C29" s="81"/>
      <c r="D29" s="81"/>
      <c r="E29" s="186" t="s">
        <v>84</v>
      </c>
      <c r="F29" s="49"/>
      <c r="G29" s="183" t="str">
        <f t="shared" si="1"/>
        <v>£m (2012-13 prices)</v>
      </c>
    </row>
    <row r="30" spans="3:7" x14ac:dyDescent="0.3">
      <c r="C30" s="81"/>
      <c r="D30" s="81"/>
      <c r="E30" s="186" t="s">
        <v>85</v>
      </c>
      <c r="F30" s="49"/>
      <c r="G30" s="183" t="str">
        <f t="shared" si="1"/>
        <v>£m (2012-13 prices)</v>
      </c>
    </row>
    <row r="31" spans="3:7" x14ac:dyDescent="0.25">
      <c r="C31" s="81"/>
      <c r="D31" s="81"/>
      <c r="E31" s="187"/>
      <c r="F31" s="7"/>
      <c r="G31" s="183"/>
    </row>
    <row r="32" spans="3:7" x14ac:dyDescent="0.3">
      <c r="C32" s="81"/>
      <c r="D32" s="185" t="s">
        <v>87</v>
      </c>
      <c r="E32" s="183"/>
      <c r="F32" s="87"/>
      <c r="G32" s="183"/>
    </row>
    <row r="33" spans="2:20" x14ac:dyDescent="0.3">
      <c r="C33" s="81"/>
      <c r="D33" s="81"/>
      <c r="E33" s="186" t="s">
        <v>79</v>
      </c>
      <c r="F33" s="49"/>
      <c r="G33" s="183" t="str">
        <f t="shared" ref="G33:G39" si="2">$F$10</f>
        <v>£m (2012-13 prices)</v>
      </c>
    </row>
    <row r="34" spans="2:20" x14ac:dyDescent="0.3">
      <c r="C34" s="81"/>
      <c r="D34" s="183"/>
      <c r="E34" s="186" t="s">
        <v>80</v>
      </c>
      <c r="F34" s="49">
        <f>'[3]Model outputs'!$H$29</f>
        <v>-4.5936000000000003</v>
      </c>
      <c r="G34" s="183" t="str">
        <f t="shared" si="2"/>
        <v>£m (2012-13 prices)</v>
      </c>
    </row>
    <row r="35" spans="2:20" x14ac:dyDescent="0.3">
      <c r="C35" s="81"/>
      <c r="D35" s="81"/>
      <c r="E35" s="186" t="s">
        <v>81</v>
      </c>
      <c r="F35" s="49"/>
      <c r="G35" s="183" t="str">
        <f t="shared" si="2"/>
        <v>£m (2012-13 prices)</v>
      </c>
    </row>
    <row r="36" spans="2:20" x14ac:dyDescent="0.3">
      <c r="C36" s="81"/>
      <c r="D36" s="81"/>
      <c r="E36" s="186" t="s">
        <v>82</v>
      </c>
      <c r="F36" s="49"/>
      <c r="G36" s="183" t="str">
        <f t="shared" si="2"/>
        <v>£m (2012-13 prices)</v>
      </c>
    </row>
    <row r="37" spans="2:20" ht="13" x14ac:dyDescent="0.3">
      <c r="C37" s="80"/>
      <c r="D37" s="81"/>
      <c r="E37" s="186" t="s">
        <v>83</v>
      </c>
      <c r="F37" s="49"/>
      <c r="G37" s="183" t="str">
        <f t="shared" si="2"/>
        <v>£m (2012-13 prices)</v>
      </c>
    </row>
    <row r="38" spans="2:20" ht="13" x14ac:dyDescent="0.3">
      <c r="C38" s="80"/>
      <c r="D38" s="81"/>
      <c r="E38" s="186" t="s">
        <v>84</v>
      </c>
      <c r="F38" s="49"/>
      <c r="G38" s="183" t="str">
        <f t="shared" si="2"/>
        <v>£m (2012-13 prices)</v>
      </c>
    </row>
    <row r="39" spans="2:20" ht="13" x14ac:dyDescent="0.3">
      <c r="C39" s="80"/>
      <c r="D39" s="81"/>
      <c r="E39" s="186" t="s">
        <v>85</v>
      </c>
      <c r="F39" s="49"/>
      <c r="G39" s="183" t="str">
        <f t="shared" si="2"/>
        <v>£m (2012-13 prices)</v>
      </c>
    </row>
    <row r="40" spans="2:20" x14ac:dyDescent="0.3">
      <c r="E40" s="180"/>
      <c r="F40" s="50"/>
      <c r="G40" s="180"/>
    </row>
    <row r="41" spans="2:20" x14ac:dyDescent="0.3">
      <c r="E41" s="180"/>
      <c r="F41" s="50"/>
      <c r="G41" s="180"/>
    </row>
    <row r="42" spans="2:20" x14ac:dyDescent="0.3">
      <c r="E42" s="84"/>
      <c r="F42" s="88"/>
      <c r="G42" s="84"/>
      <c r="H42" s="84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2:20" ht="13" x14ac:dyDescent="0.3">
      <c r="B43" s="85"/>
      <c r="C43" s="184" t="s">
        <v>88</v>
      </c>
      <c r="D43" s="81"/>
      <c r="E43" s="81"/>
      <c r="F43" s="217"/>
      <c r="G43" s="81"/>
      <c r="H43" s="84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2:20" x14ac:dyDescent="0.3">
      <c r="C44" s="81"/>
      <c r="D44" s="81"/>
      <c r="E44" s="81"/>
      <c r="F44" s="87"/>
      <c r="G44" s="81"/>
      <c r="H44" s="84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2:20" x14ac:dyDescent="0.3">
      <c r="C45" s="183"/>
      <c r="D45" s="185" t="s">
        <v>78</v>
      </c>
      <c r="E45" s="81"/>
      <c r="F45" s="87"/>
      <c r="G45" s="81"/>
      <c r="H45" s="84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2:20" x14ac:dyDescent="0.3">
      <c r="C46" s="81"/>
      <c r="D46" s="81"/>
      <c r="E46" s="186" t="s">
        <v>79</v>
      </c>
      <c r="F46" s="49"/>
      <c r="G46" s="183" t="str">
        <f t="shared" ref="G46:G52" si="3">$F$10</f>
        <v>£m (2012-13 prices)</v>
      </c>
      <c r="J46" s="35"/>
      <c r="K46" s="35"/>
      <c r="L46" s="35"/>
      <c r="M46" s="35"/>
      <c r="N46" s="50"/>
      <c r="O46" s="35"/>
      <c r="P46" s="35"/>
      <c r="Q46" s="35"/>
      <c r="R46" s="35"/>
      <c r="S46" s="35"/>
      <c r="T46" s="35"/>
    </row>
    <row r="47" spans="2:20" x14ac:dyDescent="0.3">
      <c r="C47" s="81"/>
      <c r="D47" s="183"/>
      <c r="E47" s="186" t="s">
        <v>80</v>
      </c>
      <c r="F47" s="49"/>
      <c r="G47" s="183" t="str">
        <f t="shared" si="3"/>
        <v>£m (2012-13 prices)</v>
      </c>
      <c r="H47" s="84"/>
      <c r="J47" s="35"/>
      <c r="K47" s="35"/>
      <c r="L47" s="35"/>
      <c r="M47" s="35"/>
      <c r="N47" s="35"/>
      <c r="O47" s="51"/>
      <c r="P47" s="51"/>
      <c r="Q47" s="51"/>
      <c r="R47" s="51"/>
      <c r="S47" s="51"/>
      <c r="T47" s="35"/>
    </row>
    <row r="48" spans="2:20" x14ac:dyDescent="0.3">
      <c r="C48" s="81"/>
      <c r="D48" s="81"/>
      <c r="E48" s="186" t="s">
        <v>81</v>
      </c>
      <c r="F48" s="49"/>
      <c r="G48" s="183" t="str">
        <f t="shared" si="3"/>
        <v>£m (2012-13 prices)</v>
      </c>
      <c r="H48" s="84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3:20" x14ac:dyDescent="0.3">
      <c r="C49" s="81"/>
      <c r="D49" s="81"/>
      <c r="E49" s="186" t="s">
        <v>82</v>
      </c>
      <c r="F49" s="49"/>
      <c r="G49" s="183" t="str">
        <f t="shared" si="3"/>
        <v>£m (2012-13 prices)</v>
      </c>
    </row>
    <row r="50" spans="3:20" x14ac:dyDescent="0.3">
      <c r="C50" s="81"/>
      <c r="D50" s="81"/>
      <c r="E50" s="186" t="s">
        <v>83</v>
      </c>
      <c r="F50" s="49"/>
      <c r="G50" s="183" t="str">
        <f t="shared" si="3"/>
        <v>£m (2012-13 prices)</v>
      </c>
      <c r="J50" s="35"/>
      <c r="K50" s="35"/>
      <c r="L50" s="35"/>
      <c r="M50" s="35"/>
      <c r="N50" s="50"/>
      <c r="O50" s="35"/>
      <c r="P50" s="35"/>
      <c r="Q50" s="35"/>
      <c r="R50" s="35"/>
      <c r="S50" s="35"/>
      <c r="T50" s="35"/>
    </row>
    <row r="51" spans="3:20" x14ac:dyDescent="0.3">
      <c r="C51" s="81"/>
      <c r="D51" s="81"/>
      <c r="E51" s="186" t="s">
        <v>84</v>
      </c>
      <c r="F51" s="49"/>
      <c r="G51" s="183" t="str">
        <f t="shared" si="3"/>
        <v>£m (2012-13 prices)</v>
      </c>
      <c r="H51" s="84"/>
      <c r="J51" s="35"/>
      <c r="K51" s="35"/>
      <c r="L51" s="35"/>
      <c r="M51" s="35"/>
      <c r="N51" s="35"/>
      <c r="O51" s="51"/>
      <c r="P51" s="51"/>
      <c r="Q51" s="51"/>
      <c r="R51" s="51"/>
      <c r="S51" s="51"/>
      <c r="T51" s="35"/>
    </row>
    <row r="52" spans="3:20" x14ac:dyDescent="0.3">
      <c r="C52" s="81"/>
      <c r="D52" s="81"/>
      <c r="E52" s="186" t="s">
        <v>85</v>
      </c>
      <c r="F52" s="49"/>
      <c r="G52" s="183" t="str">
        <f t="shared" si="3"/>
        <v>£m (2012-13 prices)</v>
      </c>
    </row>
    <row r="53" spans="3:20" x14ac:dyDescent="0.25">
      <c r="C53" s="81"/>
      <c r="D53" s="81"/>
      <c r="E53" s="187"/>
      <c r="F53" s="7"/>
      <c r="G53" s="183"/>
    </row>
    <row r="54" spans="3:20" x14ac:dyDescent="0.3">
      <c r="C54" s="81"/>
      <c r="D54" s="185" t="s">
        <v>86</v>
      </c>
      <c r="E54" s="183"/>
      <c r="F54" s="87"/>
      <c r="G54" s="183"/>
      <c r="J54" s="35"/>
      <c r="K54" s="35"/>
      <c r="L54" s="35"/>
      <c r="M54" s="35"/>
      <c r="N54" s="50"/>
      <c r="O54" s="35"/>
      <c r="P54" s="35"/>
      <c r="Q54" s="35"/>
      <c r="R54" s="35"/>
      <c r="S54" s="35"/>
      <c r="T54" s="35"/>
    </row>
    <row r="55" spans="3:20" x14ac:dyDescent="0.3">
      <c r="C55" s="81"/>
      <c r="D55" s="81"/>
      <c r="E55" s="186" t="s">
        <v>79</v>
      </c>
      <c r="F55" s="49">
        <f>'[2]Model outputs'!$H$19</f>
        <v>0.37929416818181816</v>
      </c>
      <c r="G55" s="183" t="str">
        <f t="shared" ref="G55:G61" si="4">$F$10</f>
        <v>£m (2012-13 prices)</v>
      </c>
      <c r="H55" s="84"/>
      <c r="J55" s="35"/>
      <c r="K55" s="35"/>
      <c r="L55" s="35"/>
      <c r="M55" s="35"/>
      <c r="N55" s="35"/>
      <c r="O55" s="51"/>
      <c r="P55" s="51"/>
      <c r="Q55" s="51"/>
      <c r="R55" s="51"/>
      <c r="S55" s="51"/>
      <c r="T55" s="35"/>
    </row>
    <row r="56" spans="3:20" x14ac:dyDescent="0.3">
      <c r="C56" s="81"/>
      <c r="D56" s="183"/>
      <c r="E56" s="186" t="s">
        <v>80</v>
      </c>
      <c r="F56" s="49">
        <f>'[2]Model outputs'!$H$20</f>
        <v>10.388439839999998</v>
      </c>
      <c r="G56" s="183" t="str">
        <f t="shared" si="4"/>
        <v>£m (2012-13 prices)</v>
      </c>
    </row>
    <row r="57" spans="3:20" x14ac:dyDescent="0.3">
      <c r="C57" s="81"/>
      <c r="D57" s="81"/>
      <c r="E57" s="186" t="s">
        <v>81</v>
      </c>
      <c r="F57" s="49">
        <f>'[2]Model outputs'!$H$21</f>
        <v>18.653945001</v>
      </c>
      <c r="G57" s="183" t="str">
        <f t="shared" si="4"/>
        <v>£m (2012-13 prices)</v>
      </c>
    </row>
    <row r="58" spans="3:20" x14ac:dyDescent="0.3">
      <c r="C58" s="81"/>
      <c r="D58" s="81"/>
      <c r="E58" s="186" t="s">
        <v>82</v>
      </c>
      <c r="F58" s="49"/>
      <c r="G58" s="183" t="str">
        <f t="shared" si="4"/>
        <v>£m (2012-13 prices)</v>
      </c>
      <c r="H58" s="84"/>
      <c r="J58" s="35"/>
      <c r="K58" s="35"/>
      <c r="L58" s="35"/>
      <c r="M58" s="35"/>
      <c r="N58" s="35"/>
      <c r="O58" s="35"/>
      <c r="P58" s="35"/>
      <c r="Q58" s="36"/>
      <c r="R58" s="36"/>
      <c r="S58" s="36"/>
      <c r="T58" s="35"/>
    </row>
    <row r="59" spans="3:20" x14ac:dyDescent="0.3">
      <c r="C59" s="81"/>
      <c r="D59" s="81"/>
      <c r="E59" s="186" t="s">
        <v>83</v>
      </c>
      <c r="F59" s="49"/>
      <c r="G59" s="183" t="str">
        <f t="shared" si="4"/>
        <v>£m (2012-13 prices)</v>
      </c>
    </row>
    <row r="60" spans="3:20" x14ac:dyDescent="0.3">
      <c r="C60" s="81"/>
      <c r="D60" s="81"/>
      <c r="E60" s="186" t="s">
        <v>84</v>
      </c>
      <c r="F60" s="49"/>
      <c r="G60" s="183" t="str">
        <f t="shared" si="4"/>
        <v>£m (2012-13 prices)</v>
      </c>
    </row>
    <row r="61" spans="3:20" x14ac:dyDescent="0.3">
      <c r="C61" s="81"/>
      <c r="D61" s="81"/>
      <c r="E61" s="186" t="s">
        <v>85</v>
      </c>
      <c r="F61" s="49"/>
      <c r="G61" s="183" t="str">
        <f t="shared" si="4"/>
        <v>£m (2012-13 prices)</v>
      </c>
      <c r="H61" s="84"/>
      <c r="J61" s="35"/>
      <c r="K61" s="35"/>
      <c r="L61" s="35"/>
      <c r="M61" s="35"/>
      <c r="N61" s="35"/>
      <c r="O61" s="35"/>
      <c r="P61" s="35"/>
      <c r="Q61" s="36"/>
      <c r="R61" s="36"/>
      <c r="S61" s="36"/>
      <c r="T61" s="35"/>
    </row>
    <row r="62" spans="3:20" x14ac:dyDescent="0.25">
      <c r="C62" s="81"/>
      <c r="D62" s="81"/>
      <c r="E62" s="187"/>
      <c r="F62" s="7"/>
      <c r="G62" s="183"/>
    </row>
    <row r="63" spans="3:20" x14ac:dyDescent="0.3">
      <c r="C63" s="81"/>
      <c r="D63" s="185" t="s">
        <v>87</v>
      </c>
      <c r="E63" s="183"/>
      <c r="F63" s="87"/>
      <c r="G63" s="183"/>
    </row>
    <row r="64" spans="3:20" x14ac:dyDescent="0.3">
      <c r="C64" s="81"/>
      <c r="D64" s="81"/>
      <c r="E64" s="186" t="s">
        <v>79</v>
      </c>
      <c r="F64" s="49"/>
      <c r="G64" s="183" t="str">
        <f t="shared" ref="G64:G70" si="5">$F$10</f>
        <v>£m (2012-13 prices)</v>
      </c>
      <c r="J64" s="35"/>
      <c r="K64" s="35"/>
      <c r="L64" s="35"/>
      <c r="M64" s="35"/>
      <c r="N64" s="35"/>
      <c r="O64" s="35"/>
      <c r="P64" s="35"/>
      <c r="Q64" s="44"/>
      <c r="R64" s="36"/>
      <c r="S64" s="36"/>
      <c r="T64" s="35"/>
    </row>
    <row r="65" spans="3:20" x14ac:dyDescent="0.3">
      <c r="C65" s="81"/>
      <c r="D65" s="183"/>
      <c r="E65" s="186" t="s">
        <v>80</v>
      </c>
      <c r="F65" s="49">
        <f>'[2]Model outputs'!$H$29</f>
        <v>-1.7500116000042594</v>
      </c>
      <c r="G65" s="183" t="str">
        <f t="shared" si="5"/>
        <v>£m (2012-13 prices)</v>
      </c>
      <c r="H65" s="84"/>
      <c r="J65" s="35"/>
      <c r="K65" s="35"/>
      <c r="L65" s="35"/>
      <c r="M65" s="35"/>
      <c r="N65" s="35"/>
      <c r="O65" s="35"/>
      <c r="P65" s="35"/>
      <c r="Q65" s="44"/>
      <c r="R65" s="36"/>
      <c r="S65" s="36"/>
      <c r="T65" s="35"/>
    </row>
    <row r="66" spans="3:20" x14ac:dyDescent="0.3">
      <c r="C66" s="81"/>
      <c r="D66" s="81"/>
      <c r="E66" s="186" t="s">
        <v>81</v>
      </c>
      <c r="F66" s="49"/>
      <c r="G66" s="183" t="str">
        <f t="shared" si="5"/>
        <v>£m (2012-13 prices)</v>
      </c>
      <c r="H66" s="84"/>
      <c r="J66" s="35"/>
      <c r="K66" s="35"/>
      <c r="L66" s="35"/>
      <c r="M66" s="35"/>
      <c r="N66" s="35"/>
      <c r="O66" s="35"/>
      <c r="P66" s="35"/>
      <c r="Q66" s="44"/>
      <c r="R66" s="36"/>
      <c r="S66" s="36"/>
      <c r="T66" s="35"/>
    </row>
    <row r="67" spans="3:20" x14ac:dyDescent="0.3">
      <c r="C67" s="81"/>
      <c r="D67" s="81"/>
      <c r="E67" s="186" t="s">
        <v>82</v>
      </c>
      <c r="F67" s="49"/>
      <c r="G67" s="183" t="str">
        <f t="shared" si="5"/>
        <v>£m (2012-13 prices)</v>
      </c>
      <c r="H67" s="84"/>
      <c r="J67" s="35"/>
      <c r="K67" s="35"/>
      <c r="L67" s="35"/>
      <c r="M67" s="35"/>
      <c r="N67" s="35"/>
      <c r="O67" s="35"/>
      <c r="P67" s="35"/>
      <c r="Q67" s="44"/>
      <c r="R67" s="36"/>
      <c r="S67" s="36"/>
      <c r="T67" s="35"/>
    </row>
    <row r="68" spans="3:20" ht="13" x14ac:dyDescent="0.3">
      <c r="C68" s="80"/>
      <c r="D68" s="81"/>
      <c r="E68" s="186" t="s">
        <v>83</v>
      </c>
      <c r="F68" s="49"/>
      <c r="G68" s="183" t="str">
        <f t="shared" si="5"/>
        <v>£m (2012-13 prices)</v>
      </c>
      <c r="H68" s="84"/>
      <c r="J68" s="35"/>
      <c r="K68" s="35"/>
      <c r="L68" s="35"/>
      <c r="M68" s="35"/>
      <c r="N68" s="35"/>
      <c r="O68" s="35"/>
      <c r="P68" s="35"/>
      <c r="Q68" s="44"/>
      <c r="R68" s="36"/>
      <c r="S68" s="36"/>
      <c r="T68" s="35"/>
    </row>
    <row r="69" spans="3:20" ht="13" x14ac:dyDescent="0.3">
      <c r="C69" s="80"/>
      <c r="D69" s="81"/>
      <c r="E69" s="186" t="s">
        <v>84</v>
      </c>
      <c r="F69" s="49"/>
      <c r="G69" s="183" t="str">
        <f t="shared" si="5"/>
        <v>£m (2012-13 prices)</v>
      </c>
      <c r="H69" s="84"/>
      <c r="J69" s="35"/>
      <c r="K69" s="35"/>
      <c r="L69" s="35"/>
      <c r="M69" s="35"/>
      <c r="N69" s="35"/>
      <c r="O69" s="35"/>
      <c r="P69" s="35"/>
      <c r="Q69" s="44"/>
      <c r="R69" s="36"/>
      <c r="S69" s="36"/>
      <c r="T69" s="35"/>
    </row>
    <row r="70" spans="3:20" ht="13" x14ac:dyDescent="0.3">
      <c r="C70" s="80"/>
      <c r="D70" s="81"/>
      <c r="E70" s="186" t="s">
        <v>85</v>
      </c>
      <c r="F70" s="49"/>
      <c r="G70" s="183" t="str">
        <f t="shared" si="5"/>
        <v>£m (2012-13 prices)</v>
      </c>
      <c r="H70" s="84"/>
      <c r="J70" s="35"/>
      <c r="K70" s="35"/>
      <c r="L70" s="35"/>
      <c r="M70" s="35"/>
      <c r="N70" s="35"/>
      <c r="O70" s="35"/>
      <c r="P70" s="35"/>
      <c r="Q70" s="52"/>
      <c r="R70" s="36"/>
      <c r="S70" s="36"/>
      <c r="T70" s="35"/>
    </row>
    <row r="71" spans="3:20" ht="13" x14ac:dyDescent="0.3">
      <c r="C71" s="80"/>
      <c r="D71" s="81"/>
      <c r="E71" s="186"/>
      <c r="F71" s="87"/>
      <c r="G71" s="183"/>
      <c r="H71" s="84"/>
      <c r="J71" s="35"/>
      <c r="K71" s="35"/>
      <c r="L71" s="35"/>
      <c r="M71" s="35"/>
      <c r="N71" s="35"/>
      <c r="O71" s="35"/>
      <c r="P71" s="35"/>
      <c r="Q71" s="52"/>
      <c r="R71" s="36"/>
      <c r="S71" s="36"/>
      <c r="T71" s="35"/>
    </row>
    <row r="72" spans="3:20" ht="13" x14ac:dyDescent="0.3">
      <c r="C72" s="184" t="s">
        <v>54</v>
      </c>
      <c r="D72" s="81"/>
      <c r="E72" s="186"/>
      <c r="F72" s="87"/>
      <c r="G72" s="183"/>
      <c r="H72" s="84"/>
      <c r="J72" s="35"/>
      <c r="K72" s="35"/>
      <c r="L72" s="35"/>
      <c r="M72" s="35"/>
      <c r="N72" s="35"/>
      <c r="O72" s="35"/>
      <c r="P72" s="35"/>
      <c r="Q72" s="52"/>
      <c r="R72" s="36"/>
      <c r="S72" s="36"/>
      <c r="T72" s="35"/>
    </row>
    <row r="73" spans="3:20" ht="13" x14ac:dyDescent="0.3">
      <c r="C73" s="80"/>
      <c r="D73" s="81"/>
      <c r="E73" s="83"/>
      <c r="F73" s="87"/>
      <c r="G73" s="81"/>
      <c r="H73" s="84"/>
      <c r="J73" s="35"/>
      <c r="K73" s="35"/>
      <c r="L73" s="35"/>
      <c r="M73" s="35"/>
      <c r="N73" s="35"/>
      <c r="O73" s="35"/>
      <c r="P73" s="35"/>
      <c r="Q73" s="52"/>
      <c r="R73" s="36"/>
      <c r="S73" s="36"/>
      <c r="T73" s="35"/>
    </row>
    <row r="74" spans="3:20" x14ac:dyDescent="0.3">
      <c r="E74" s="180" t="s">
        <v>89</v>
      </c>
      <c r="F74" s="86">
        <v>242.5</v>
      </c>
      <c r="G74" s="180" t="s">
        <v>90</v>
      </c>
      <c r="I74" s="11"/>
      <c r="J74" s="13"/>
      <c r="K74" s="13"/>
      <c r="L74" s="13"/>
      <c r="M74" s="13"/>
      <c r="N74" s="13"/>
      <c r="O74" s="13"/>
      <c r="P74" s="13"/>
      <c r="Q74" s="13"/>
      <c r="R74" s="13"/>
      <c r="S74" s="13"/>
    </row>
    <row r="75" spans="3:20" x14ac:dyDescent="0.3">
      <c r="E75" s="180" t="s">
        <v>91</v>
      </c>
      <c r="F75" s="86">
        <v>242.4</v>
      </c>
      <c r="G75" s="180" t="s">
        <v>90</v>
      </c>
      <c r="I75" s="11"/>
      <c r="J75" s="13"/>
      <c r="K75" s="13"/>
      <c r="L75" s="13"/>
      <c r="M75" s="13"/>
      <c r="N75" s="13"/>
      <c r="O75" s="13"/>
      <c r="P75" s="13"/>
      <c r="Q75" s="13"/>
      <c r="R75" s="13"/>
      <c r="S75" s="13"/>
    </row>
    <row r="76" spans="3:20" x14ac:dyDescent="0.3">
      <c r="E76" s="180" t="s">
        <v>92</v>
      </c>
      <c r="F76" s="86">
        <v>241.8</v>
      </c>
      <c r="G76" s="180" t="s">
        <v>90</v>
      </c>
      <c r="I76" s="11"/>
      <c r="J76" s="13"/>
      <c r="K76" s="13"/>
      <c r="L76" s="13"/>
      <c r="M76" s="13"/>
      <c r="N76" s="13"/>
      <c r="O76" s="13"/>
      <c r="P76" s="13"/>
      <c r="Q76" s="13"/>
      <c r="R76" s="13"/>
      <c r="S76" s="13"/>
    </row>
    <row r="77" spans="3:20" x14ac:dyDescent="0.3">
      <c r="E77" s="180" t="s">
        <v>93</v>
      </c>
      <c r="F77" s="86">
        <v>242.1</v>
      </c>
      <c r="G77" s="180" t="s">
        <v>90</v>
      </c>
      <c r="I77" s="11"/>
      <c r="J77" s="13"/>
      <c r="K77" s="13"/>
      <c r="L77" s="13"/>
      <c r="M77" s="13"/>
      <c r="N77" s="13"/>
      <c r="O77" s="13"/>
      <c r="P77" s="13"/>
      <c r="Q77" s="13"/>
      <c r="R77" s="13"/>
      <c r="S77" s="13"/>
    </row>
    <row r="78" spans="3:20" x14ac:dyDescent="0.3">
      <c r="E78" s="180" t="s">
        <v>94</v>
      </c>
      <c r="F78" s="86">
        <v>243</v>
      </c>
      <c r="G78" s="180" t="s">
        <v>90</v>
      </c>
      <c r="I78" s="11"/>
      <c r="J78" s="13"/>
      <c r="K78" s="13"/>
      <c r="L78" s="13"/>
      <c r="M78" s="13"/>
      <c r="N78" s="13"/>
      <c r="O78" s="13"/>
      <c r="P78" s="13"/>
      <c r="Q78" s="13"/>
      <c r="R78" s="13"/>
      <c r="S78" s="13"/>
    </row>
    <row r="79" spans="3:20" x14ac:dyDescent="0.3">
      <c r="E79" s="180" t="s">
        <v>95</v>
      </c>
      <c r="F79" s="86">
        <v>244.2</v>
      </c>
      <c r="G79" s="180" t="s">
        <v>90</v>
      </c>
      <c r="I79" s="11"/>
      <c r="J79" s="13"/>
      <c r="K79" s="13"/>
      <c r="L79" s="13"/>
      <c r="M79" s="13"/>
      <c r="N79" s="13"/>
      <c r="O79" s="13"/>
      <c r="P79" s="13"/>
      <c r="Q79" s="13"/>
      <c r="R79" s="13"/>
      <c r="S79" s="13"/>
    </row>
    <row r="80" spans="3:20" x14ac:dyDescent="0.3">
      <c r="E80" s="180" t="s">
        <v>96</v>
      </c>
      <c r="F80" s="86">
        <v>245.6</v>
      </c>
      <c r="G80" s="180" t="s">
        <v>90</v>
      </c>
      <c r="I80" s="11"/>
      <c r="J80" s="13"/>
      <c r="K80" s="13"/>
      <c r="L80" s="13"/>
      <c r="M80" s="13"/>
      <c r="N80" s="13"/>
      <c r="O80" s="13"/>
      <c r="P80" s="13"/>
      <c r="Q80" s="13"/>
      <c r="R80" s="13"/>
      <c r="S80" s="13"/>
    </row>
    <row r="81" spans="5:19" x14ac:dyDescent="0.3">
      <c r="E81" s="180" t="s">
        <v>97</v>
      </c>
      <c r="F81" s="86">
        <v>245.6</v>
      </c>
      <c r="G81" s="180" t="s">
        <v>90</v>
      </c>
      <c r="I81" s="11"/>
      <c r="J81" s="13"/>
      <c r="K81" s="13"/>
      <c r="L81" s="13"/>
      <c r="M81" s="13"/>
      <c r="N81" s="13"/>
      <c r="O81" s="13"/>
      <c r="P81" s="13"/>
      <c r="Q81" s="13"/>
      <c r="R81" s="13"/>
      <c r="S81" s="13"/>
    </row>
    <row r="82" spans="5:19" x14ac:dyDescent="0.3">
      <c r="E82" s="180" t="s">
        <v>98</v>
      </c>
      <c r="F82" s="86">
        <v>246.8</v>
      </c>
      <c r="G82" s="180" t="s">
        <v>90</v>
      </c>
      <c r="I82" s="11"/>
      <c r="J82" s="13"/>
      <c r="K82" s="13"/>
      <c r="L82" s="13"/>
      <c r="M82" s="13"/>
      <c r="N82" s="13"/>
      <c r="O82" s="13"/>
      <c r="P82" s="13"/>
      <c r="Q82" s="13"/>
      <c r="R82" s="13"/>
      <c r="S82" s="13"/>
    </row>
    <row r="83" spans="5:19" x14ac:dyDescent="0.3">
      <c r="E83" s="180" t="s">
        <v>99</v>
      </c>
      <c r="F83" s="86">
        <v>245.8</v>
      </c>
      <c r="G83" s="180" t="s">
        <v>90</v>
      </c>
      <c r="I83" s="11"/>
      <c r="J83" s="13"/>
      <c r="K83" s="13"/>
      <c r="L83" s="13"/>
      <c r="M83" s="13"/>
      <c r="N83" s="13"/>
      <c r="O83" s="13"/>
      <c r="P83" s="13"/>
      <c r="Q83" s="13"/>
      <c r="R83" s="13"/>
      <c r="S83" s="13"/>
    </row>
    <row r="84" spans="5:19" x14ac:dyDescent="0.3">
      <c r="E84" s="180" t="s">
        <v>100</v>
      </c>
      <c r="F84" s="86">
        <v>247.6</v>
      </c>
      <c r="G84" s="180" t="s">
        <v>90</v>
      </c>
      <c r="I84" s="11"/>
      <c r="J84" s="13"/>
      <c r="K84" s="13"/>
      <c r="L84" s="13"/>
      <c r="M84" s="13"/>
      <c r="N84" s="13"/>
      <c r="O84" s="13"/>
      <c r="P84" s="13"/>
      <c r="Q84" s="13"/>
      <c r="R84" s="13"/>
      <c r="S84" s="13"/>
    </row>
    <row r="85" spans="5:19" x14ac:dyDescent="0.3">
      <c r="E85" s="180" t="s">
        <v>101</v>
      </c>
      <c r="F85" s="86">
        <v>248.7</v>
      </c>
      <c r="G85" s="180" t="s">
        <v>90</v>
      </c>
      <c r="I85" s="11"/>
      <c r="J85" s="13"/>
      <c r="K85" s="13"/>
      <c r="L85" s="13"/>
      <c r="M85" s="13"/>
      <c r="N85" s="13"/>
      <c r="O85" s="13"/>
      <c r="P85" s="13"/>
      <c r="Q85" s="13"/>
      <c r="R85" s="13"/>
      <c r="S85" s="13"/>
    </row>
    <row r="86" spans="5:19" x14ac:dyDescent="0.3">
      <c r="E86" s="180" t="s">
        <v>102</v>
      </c>
      <c r="F86" s="133">
        <f>AVERAGE(F74:F85)</f>
        <v>244.67499999999998</v>
      </c>
      <c r="G86" s="180" t="s">
        <v>90</v>
      </c>
      <c r="I86" s="11"/>
      <c r="J86" s="13"/>
      <c r="K86" s="13"/>
      <c r="L86" s="13"/>
      <c r="M86" s="13"/>
      <c r="N86" s="13"/>
      <c r="O86" s="13"/>
      <c r="P86" s="13"/>
      <c r="Q86" s="13"/>
      <c r="R86" s="13"/>
      <c r="S86" s="13"/>
    </row>
    <row r="87" spans="5:19" x14ac:dyDescent="0.3">
      <c r="I87" s="11"/>
      <c r="J87" s="13"/>
      <c r="K87" s="13"/>
      <c r="L87" s="13"/>
      <c r="M87" s="13"/>
      <c r="N87" s="13"/>
      <c r="O87" s="13"/>
      <c r="P87" s="13"/>
      <c r="Q87" s="13"/>
      <c r="R87" s="13"/>
      <c r="S87" s="13"/>
    </row>
    <row r="88" spans="5:19" x14ac:dyDescent="0.3">
      <c r="E88" s="180" t="s">
        <v>103</v>
      </c>
      <c r="F88" s="86">
        <v>95.9</v>
      </c>
      <c r="G88" s="180" t="s">
        <v>90</v>
      </c>
      <c r="I88" s="11"/>
      <c r="J88" s="13"/>
      <c r="K88" s="13"/>
      <c r="L88" s="13"/>
      <c r="M88" s="13"/>
      <c r="N88" s="13"/>
      <c r="O88" s="13"/>
      <c r="P88" s="13"/>
      <c r="Q88" s="13"/>
      <c r="R88" s="13"/>
      <c r="S88" s="13"/>
    </row>
    <row r="89" spans="5:19" x14ac:dyDescent="0.3">
      <c r="E89" s="180" t="s">
        <v>104</v>
      </c>
      <c r="F89" s="86">
        <v>95.9</v>
      </c>
      <c r="G89" s="180" t="s">
        <v>90</v>
      </c>
      <c r="I89" s="11"/>
      <c r="J89" s="13"/>
      <c r="K89" s="13"/>
      <c r="L89" s="13"/>
      <c r="M89" s="13"/>
      <c r="N89" s="13"/>
      <c r="O89" s="13"/>
      <c r="P89" s="13"/>
      <c r="Q89" s="13"/>
      <c r="R89" s="13"/>
      <c r="S89" s="13"/>
    </row>
    <row r="90" spans="5:19" x14ac:dyDescent="0.3">
      <c r="E90" s="180" t="s">
        <v>105</v>
      </c>
      <c r="F90" s="86">
        <v>95.6</v>
      </c>
      <c r="G90" s="180" t="s">
        <v>90</v>
      </c>
      <c r="I90" s="11"/>
      <c r="J90" s="13"/>
      <c r="K90" s="13"/>
      <c r="L90" s="13"/>
      <c r="M90" s="13"/>
      <c r="N90" s="13"/>
      <c r="O90" s="13"/>
      <c r="P90" s="13"/>
      <c r="Q90" s="13"/>
      <c r="R90" s="13"/>
      <c r="S90" s="13"/>
    </row>
    <row r="91" spans="5:19" x14ac:dyDescent="0.3">
      <c r="E91" s="180" t="s">
        <v>106</v>
      </c>
      <c r="F91" s="86">
        <v>95.7</v>
      </c>
      <c r="G91" s="180" t="s">
        <v>90</v>
      </c>
      <c r="I91" s="11"/>
      <c r="J91" s="13"/>
      <c r="K91" s="13"/>
      <c r="L91" s="13"/>
      <c r="M91" s="13"/>
      <c r="N91" s="13"/>
      <c r="O91" s="13"/>
      <c r="P91" s="13"/>
      <c r="Q91" s="13"/>
      <c r="R91" s="13"/>
      <c r="S91" s="13"/>
    </row>
    <row r="92" spans="5:19" x14ac:dyDescent="0.3">
      <c r="E92" s="180" t="s">
        <v>107</v>
      </c>
      <c r="F92" s="86">
        <v>96.1</v>
      </c>
      <c r="G92" s="180" t="s">
        <v>90</v>
      </c>
      <c r="I92" s="11"/>
      <c r="J92" s="13"/>
      <c r="K92" s="13"/>
      <c r="L92" s="13"/>
      <c r="M92" s="13"/>
      <c r="N92" s="13"/>
      <c r="O92" s="13"/>
      <c r="P92" s="13"/>
      <c r="Q92" s="13"/>
      <c r="R92" s="13"/>
      <c r="S92" s="13"/>
    </row>
    <row r="93" spans="5:19" x14ac:dyDescent="0.3">
      <c r="E93" s="180" t="s">
        <v>108</v>
      </c>
      <c r="F93" s="86">
        <v>96.4</v>
      </c>
      <c r="G93" s="180" t="s">
        <v>90</v>
      </c>
      <c r="I93" s="11"/>
      <c r="J93" s="13"/>
      <c r="K93" s="13"/>
      <c r="L93" s="13"/>
      <c r="M93" s="13"/>
      <c r="N93" s="13"/>
      <c r="O93" s="13"/>
      <c r="P93" s="13"/>
      <c r="Q93" s="13"/>
      <c r="R93" s="13"/>
      <c r="S93" s="13"/>
    </row>
    <row r="94" spans="5:19" x14ac:dyDescent="0.3">
      <c r="E94" s="180" t="s">
        <v>109</v>
      </c>
      <c r="F94" s="86">
        <v>96.8</v>
      </c>
      <c r="G94" s="180" t="s">
        <v>90</v>
      </c>
      <c r="I94" s="11"/>
      <c r="J94" s="13"/>
      <c r="K94" s="13"/>
      <c r="L94" s="13"/>
      <c r="M94" s="13"/>
      <c r="N94" s="13"/>
      <c r="O94" s="13"/>
      <c r="P94" s="13"/>
      <c r="Q94" s="13"/>
      <c r="R94" s="13"/>
      <c r="S94" s="13"/>
    </row>
    <row r="95" spans="5:19" x14ac:dyDescent="0.3">
      <c r="E95" s="180" t="s">
        <v>110</v>
      </c>
      <c r="F95" s="86">
        <v>97</v>
      </c>
      <c r="G95" s="180" t="s">
        <v>90</v>
      </c>
      <c r="I95" s="11"/>
      <c r="J95" s="13"/>
      <c r="K95" s="13"/>
      <c r="L95" s="13"/>
      <c r="M95" s="13"/>
      <c r="N95" s="13"/>
      <c r="O95" s="13"/>
      <c r="P95" s="13"/>
      <c r="Q95" s="13"/>
      <c r="R95" s="13"/>
      <c r="S95" s="13"/>
    </row>
    <row r="96" spans="5:19" x14ac:dyDescent="0.3">
      <c r="E96" s="180" t="s">
        <v>111</v>
      </c>
      <c r="F96" s="86">
        <v>97.3</v>
      </c>
      <c r="G96" s="180" t="s">
        <v>90</v>
      </c>
      <c r="I96" s="11"/>
      <c r="J96" s="13"/>
      <c r="K96" s="13"/>
      <c r="L96" s="13"/>
      <c r="M96" s="13"/>
      <c r="N96" s="13"/>
      <c r="O96" s="13"/>
      <c r="P96" s="13"/>
      <c r="Q96" s="13"/>
      <c r="R96" s="13"/>
      <c r="S96" s="13"/>
    </row>
    <row r="97" spans="5:19" x14ac:dyDescent="0.3">
      <c r="E97" s="180" t="s">
        <v>112</v>
      </c>
      <c r="F97" s="86">
        <v>97</v>
      </c>
      <c r="G97" s="180" t="s">
        <v>90</v>
      </c>
      <c r="I97" s="11"/>
      <c r="J97" s="13"/>
      <c r="K97" s="13"/>
      <c r="L97" s="13"/>
      <c r="M97" s="13"/>
      <c r="N97" s="13"/>
      <c r="O97" s="13"/>
      <c r="P97" s="13"/>
      <c r="Q97" s="13"/>
      <c r="R97" s="13"/>
      <c r="S97" s="13"/>
    </row>
    <row r="98" spans="5:19" x14ac:dyDescent="0.3">
      <c r="E98" s="180" t="s">
        <v>113</v>
      </c>
      <c r="F98" s="86">
        <v>97.5</v>
      </c>
      <c r="G98" s="180" t="s">
        <v>90</v>
      </c>
      <c r="I98" s="11"/>
      <c r="J98" s="13"/>
      <c r="K98" s="13"/>
      <c r="L98" s="13"/>
      <c r="M98" s="13"/>
      <c r="N98" s="13"/>
      <c r="O98" s="13"/>
      <c r="P98" s="13"/>
      <c r="Q98" s="13"/>
      <c r="R98" s="13"/>
      <c r="S98" s="13"/>
    </row>
    <row r="99" spans="5:19" x14ac:dyDescent="0.3">
      <c r="E99" s="180" t="s">
        <v>114</v>
      </c>
      <c r="F99" s="86">
        <v>97.8</v>
      </c>
      <c r="G99" s="180" t="s">
        <v>90</v>
      </c>
      <c r="I99" s="11"/>
      <c r="J99" s="13"/>
      <c r="K99" s="13"/>
      <c r="L99" s="13"/>
      <c r="M99" s="13"/>
      <c r="N99" s="13"/>
      <c r="O99" s="13"/>
      <c r="P99" s="13"/>
      <c r="Q99" s="13"/>
      <c r="R99" s="13"/>
      <c r="S99" s="13"/>
    </row>
    <row r="100" spans="5:19" x14ac:dyDescent="0.3">
      <c r="E100" s="180" t="s">
        <v>115</v>
      </c>
      <c r="F100" s="133">
        <f>AVERAGE(F88:F99)</f>
        <v>96.583333333333314</v>
      </c>
      <c r="G100" s="180" t="s">
        <v>90</v>
      </c>
      <c r="I100" s="11"/>
      <c r="J100" s="13"/>
      <c r="K100" s="13"/>
      <c r="L100" s="13"/>
      <c r="M100" s="13"/>
      <c r="N100" s="13"/>
      <c r="O100" s="13"/>
      <c r="P100" s="13"/>
      <c r="Q100" s="13"/>
      <c r="R100" s="13"/>
      <c r="S100" s="13"/>
    </row>
    <row r="101" spans="5:19" x14ac:dyDescent="0.3">
      <c r="I101" s="11"/>
      <c r="J101" s="13"/>
      <c r="K101" s="13"/>
      <c r="L101" s="13"/>
      <c r="M101" s="13"/>
      <c r="N101" s="13"/>
      <c r="O101" s="13"/>
      <c r="P101" s="13"/>
      <c r="Q101" s="13"/>
      <c r="R101" s="13"/>
      <c r="S101" s="13"/>
    </row>
    <row r="102" spans="5:19" x14ac:dyDescent="0.3">
      <c r="E102" s="180" t="s">
        <v>116</v>
      </c>
      <c r="F102" s="86">
        <v>270.60000000000002</v>
      </c>
      <c r="G102" s="180" t="s">
        <v>90</v>
      </c>
      <c r="I102" s="11"/>
      <c r="J102" s="13"/>
      <c r="K102" s="13"/>
      <c r="L102" s="13"/>
      <c r="M102" s="13"/>
      <c r="N102" s="13"/>
      <c r="O102" s="13"/>
      <c r="P102" s="13"/>
      <c r="Q102" s="13"/>
      <c r="R102" s="13"/>
      <c r="S102" s="13"/>
    </row>
    <row r="103" spans="5:19" x14ac:dyDescent="0.3">
      <c r="E103" s="180" t="s">
        <v>117</v>
      </c>
      <c r="F103" s="86">
        <v>271.7</v>
      </c>
      <c r="G103" s="180" t="s">
        <v>90</v>
      </c>
      <c r="I103" s="11"/>
      <c r="J103" s="13"/>
      <c r="K103" s="13"/>
      <c r="L103" s="13"/>
      <c r="M103" s="13"/>
      <c r="N103" s="13"/>
      <c r="O103" s="13"/>
      <c r="P103" s="13"/>
      <c r="Q103" s="13"/>
      <c r="R103" s="13"/>
      <c r="S103" s="13"/>
    </row>
    <row r="104" spans="5:19" x14ac:dyDescent="0.3">
      <c r="E104" s="180" t="s">
        <v>118</v>
      </c>
      <c r="F104" s="86">
        <v>272.3</v>
      </c>
      <c r="G104" s="180" t="s">
        <v>90</v>
      </c>
      <c r="I104" s="11"/>
      <c r="J104" s="13"/>
      <c r="K104" s="13"/>
      <c r="L104" s="13"/>
      <c r="M104" s="13"/>
      <c r="N104" s="13"/>
      <c r="O104" s="13"/>
      <c r="P104" s="13"/>
      <c r="Q104" s="13"/>
      <c r="R104" s="13"/>
      <c r="S104" s="13"/>
    </row>
    <row r="105" spans="5:19" x14ac:dyDescent="0.3">
      <c r="E105" s="180" t="s">
        <v>119</v>
      </c>
      <c r="F105" s="86">
        <v>272.89999999999998</v>
      </c>
      <c r="G105" s="180" t="s">
        <v>90</v>
      </c>
      <c r="I105" s="11"/>
      <c r="J105" s="13"/>
      <c r="K105" s="13"/>
      <c r="L105" s="13"/>
      <c r="M105" s="13"/>
      <c r="N105" s="13"/>
      <c r="O105" s="13"/>
      <c r="P105" s="13"/>
      <c r="Q105" s="13"/>
      <c r="R105" s="13"/>
      <c r="S105" s="13"/>
    </row>
    <row r="106" spans="5:19" x14ac:dyDescent="0.3">
      <c r="E106" s="180" t="s">
        <v>120</v>
      </c>
      <c r="F106" s="86">
        <v>274.7</v>
      </c>
      <c r="G106" s="180" t="s">
        <v>90</v>
      </c>
      <c r="I106" s="11"/>
      <c r="J106" s="13"/>
      <c r="K106" s="13"/>
      <c r="L106" s="13"/>
      <c r="M106" s="13"/>
      <c r="N106" s="13"/>
      <c r="O106" s="13"/>
      <c r="P106" s="13"/>
      <c r="Q106" s="13"/>
      <c r="R106" s="13"/>
      <c r="S106" s="13"/>
    </row>
    <row r="107" spans="5:19" x14ac:dyDescent="0.3">
      <c r="E107" s="180" t="s">
        <v>121</v>
      </c>
      <c r="F107" s="86">
        <v>275.10000000000002</v>
      </c>
      <c r="G107" s="180" t="s">
        <v>90</v>
      </c>
      <c r="I107" s="11"/>
      <c r="J107" s="13"/>
      <c r="K107" s="13"/>
      <c r="L107" s="13"/>
      <c r="M107" s="13"/>
      <c r="N107" s="13"/>
      <c r="O107" s="13"/>
      <c r="P107" s="13"/>
      <c r="Q107" s="13"/>
      <c r="R107" s="13"/>
      <c r="S107" s="13"/>
    </row>
    <row r="108" spans="5:19" x14ac:dyDescent="0.3">
      <c r="E108" s="180" t="s">
        <v>122</v>
      </c>
      <c r="F108" s="86">
        <v>275.3</v>
      </c>
      <c r="G108" s="180" t="s">
        <v>90</v>
      </c>
      <c r="I108" s="11"/>
      <c r="J108" s="13"/>
      <c r="K108" s="13"/>
      <c r="L108" s="13"/>
      <c r="M108" s="13"/>
      <c r="N108" s="13"/>
      <c r="O108" s="13"/>
      <c r="P108" s="13"/>
      <c r="Q108" s="13"/>
      <c r="R108" s="13"/>
      <c r="S108" s="13"/>
    </row>
    <row r="109" spans="5:19" x14ac:dyDescent="0.3">
      <c r="E109" s="180" t="s">
        <v>123</v>
      </c>
      <c r="F109" s="86">
        <v>275.8</v>
      </c>
      <c r="G109" s="180" t="s">
        <v>90</v>
      </c>
      <c r="I109" s="11"/>
      <c r="J109" s="13"/>
      <c r="K109" s="13"/>
      <c r="L109" s="13"/>
      <c r="M109" s="13"/>
      <c r="N109" s="13"/>
      <c r="O109" s="13"/>
      <c r="P109" s="13"/>
      <c r="Q109" s="13"/>
      <c r="R109" s="13"/>
      <c r="S109" s="13"/>
    </row>
    <row r="110" spans="5:19" x14ac:dyDescent="0.3">
      <c r="E110" s="180" t="s">
        <v>124</v>
      </c>
      <c r="F110" s="86">
        <v>278.10000000000002</v>
      </c>
      <c r="G110" s="180" t="s">
        <v>90</v>
      </c>
      <c r="I110" s="11"/>
      <c r="J110" s="13"/>
      <c r="K110" s="13"/>
      <c r="L110" s="13"/>
      <c r="M110" s="13"/>
      <c r="N110" s="13"/>
      <c r="O110" s="13"/>
      <c r="P110" s="13"/>
      <c r="Q110" s="13"/>
      <c r="R110" s="13"/>
      <c r="S110" s="13"/>
    </row>
    <row r="111" spans="5:19" x14ac:dyDescent="0.3">
      <c r="E111" s="180" t="s">
        <v>125</v>
      </c>
      <c r="F111" s="86">
        <v>276</v>
      </c>
      <c r="G111" s="180" t="s">
        <v>90</v>
      </c>
      <c r="I111" s="11"/>
      <c r="J111" s="13"/>
      <c r="K111" s="13"/>
      <c r="L111" s="13"/>
      <c r="M111" s="13"/>
      <c r="N111" s="13"/>
      <c r="O111" s="13"/>
      <c r="P111" s="13"/>
      <c r="Q111" s="13"/>
      <c r="R111" s="13"/>
      <c r="S111" s="13"/>
    </row>
    <row r="112" spans="5:19" x14ac:dyDescent="0.3">
      <c r="E112" s="180" t="s">
        <v>126</v>
      </c>
      <c r="F112" s="86">
        <v>278.10000000000002</v>
      </c>
      <c r="G112" s="180" t="s">
        <v>90</v>
      </c>
      <c r="I112" s="11"/>
      <c r="J112" s="13"/>
      <c r="K112" s="13"/>
      <c r="L112" s="13"/>
      <c r="M112" s="13"/>
      <c r="N112" s="13"/>
      <c r="O112" s="13"/>
      <c r="P112" s="13"/>
      <c r="Q112" s="13"/>
      <c r="R112" s="13"/>
      <c r="S112" s="13"/>
    </row>
    <row r="113" spans="5:19" x14ac:dyDescent="0.3">
      <c r="E113" s="180" t="s">
        <v>127</v>
      </c>
      <c r="F113" s="86">
        <v>278.3</v>
      </c>
      <c r="G113" s="180" t="s">
        <v>90</v>
      </c>
      <c r="I113" s="11"/>
      <c r="J113" s="13"/>
      <c r="K113" s="13"/>
      <c r="L113" s="13"/>
      <c r="M113" s="13"/>
      <c r="N113" s="13"/>
      <c r="O113" s="13"/>
      <c r="P113" s="13"/>
      <c r="Q113" s="13"/>
      <c r="R113" s="13"/>
      <c r="S113" s="13"/>
    </row>
    <row r="114" spans="5:19" x14ac:dyDescent="0.3">
      <c r="E114" s="180" t="s">
        <v>128</v>
      </c>
      <c r="F114" s="133">
        <f>AVERAGE(F102:F113)</f>
        <v>274.90833333333336</v>
      </c>
      <c r="G114" s="180" t="s">
        <v>90</v>
      </c>
      <c r="I114" s="11"/>
      <c r="J114" s="13"/>
      <c r="K114" s="13"/>
      <c r="L114" s="13"/>
      <c r="M114" s="13"/>
      <c r="N114" s="13"/>
      <c r="O114" s="13"/>
      <c r="P114" s="13"/>
      <c r="Q114" s="13"/>
      <c r="R114" s="13"/>
      <c r="S114" s="13"/>
    </row>
    <row r="115" spans="5:19" x14ac:dyDescent="0.3">
      <c r="I115" s="11"/>
      <c r="J115" s="13"/>
      <c r="K115" s="13"/>
      <c r="L115" s="13"/>
      <c r="M115" s="13"/>
      <c r="N115" s="13"/>
      <c r="O115" s="13"/>
      <c r="P115" s="13"/>
      <c r="Q115" s="13"/>
      <c r="R115" s="13"/>
      <c r="S115" s="13"/>
    </row>
    <row r="116" spans="5:19" x14ac:dyDescent="0.3">
      <c r="E116" s="180" t="s">
        <v>129</v>
      </c>
      <c r="F116" s="86">
        <v>103.2</v>
      </c>
      <c r="G116" s="180" t="s">
        <v>90</v>
      </c>
      <c r="I116" s="11"/>
      <c r="J116" s="13"/>
      <c r="K116" s="13"/>
      <c r="L116" s="13"/>
      <c r="M116" s="13"/>
      <c r="N116" s="13"/>
      <c r="O116" s="13"/>
      <c r="P116" s="13"/>
      <c r="Q116" s="13"/>
      <c r="R116" s="13"/>
      <c r="S116" s="13"/>
    </row>
    <row r="117" spans="5:19" x14ac:dyDescent="0.3">
      <c r="E117" s="180" t="s">
        <v>130</v>
      </c>
      <c r="F117" s="86">
        <v>103.5</v>
      </c>
      <c r="G117" s="180" t="s">
        <v>90</v>
      </c>
      <c r="I117" s="11"/>
      <c r="J117" s="13"/>
      <c r="K117" s="13"/>
      <c r="L117" s="13"/>
      <c r="M117" s="13"/>
      <c r="N117" s="13"/>
      <c r="O117" s="13"/>
      <c r="P117" s="13"/>
      <c r="Q117" s="13"/>
      <c r="R117" s="13"/>
      <c r="S117" s="13"/>
    </row>
    <row r="118" spans="5:19" x14ac:dyDescent="0.3">
      <c r="E118" s="180" t="s">
        <v>131</v>
      </c>
      <c r="F118" s="86">
        <v>103.5</v>
      </c>
      <c r="G118" s="180" t="s">
        <v>90</v>
      </c>
      <c r="I118" s="11"/>
      <c r="J118" s="13"/>
      <c r="K118" s="13"/>
      <c r="L118" s="13"/>
      <c r="M118" s="13"/>
      <c r="N118" s="13"/>
      <c r="O118" s="13"/>
      <c r="P118" s="13"/>
      <c r="Q118" s="13"/>
      <c r="R118" s="13"/>
      <c r="S118" s="13"/>
    </row>
    <row r="119" spans="5:19" x14ac:dyDescent="0.3">
      <c r="E119" s="180" t="s">
        <v>132</v>
      </c>
      <c r="F119" s="86">
        <v>103.5</v>
      </c>
      <c r="G119" s="180" t="s">
        <v>90</v>
      </c>
      <c r="I119" s="11"/>
      <c r="J119" s="13"/>
      <c r="K119" s="13"/>
      <c r="L119" s="13"/>
      <c r="M119" s="13"/>
      <c r="N119" s="13"/>
      <c r="O119" s="13"/>
      <c r="P119" s="13"/>
      <c r="Q119" s="13"/>
      <c r="R119" s="13"/>
      <c r="S119" s="13"/>
    </row>
    <row r="120" spans="5:19" x14ac:dyDescent="0.3">
      <c r="E120" s="180" t="s">
        <v>133</v>
      </c>
      <c r="F120" s="86">
        <v>104</v>
      </c>
      <c r="G120" s="180" t="s">
        <v>90</v>
      </c>
      <c r="I120" s="11"/>
      <c r="J120" s="13"/>
      <c r="K120" s="13"/>
      <c r="L120" s="13"/>
      <c r="M120" s="13"/>
      <c r="N120" s="13"/>
      <c r="O120" s="13"/>
      <c r="P120" s="13"/>
      <c r="Q120" s="13"/>
      <c r="R120" s="13"/>
      <c r="S120" s="13"/>
    </row>
    <row r="121" spans="5:19" x14ac:dyDescent="0.3">
      <c r="E121" s="180" t="s">
        <v>134</v>
      </c>
      <c r="F121" s="86">
        <v>104.3</v>
      </c>
      <c r="G121" s="180" t="s">
        <v>90</v>
      </c>
      <c r="I121" s="11"/>
      <c r="J121" s="13"/>
      <c r="K121" s="13"/>
      <c r="L121" s="13"/>
      <c r="M121" s="13"/>
      <c r="N121" s="13"/>
      <c r="O121" s="13"/>
      <c r="P121" s="13"/>
      <c r="Q121" s="13"/>
      <c r="R121" s="13"/>
      <c r="S121" s="13"/>
    </row>
    <row r="122" spans="5:19" x14ac:dyDescent="0.3">
      <c r="E122" s="180" t="s">
        <v>135</v>
      </c>
      <c r="F122" s="86">
        <v>104.4</v>
      </c>
      <c r="G122" s="180" t="s">
        <v>90</v>
      </c>
      <c r="I122" s="11"/>
      <c r="J122" s="13"/>
      <c r="K122" s="13"/>
      <c r="L122" s="13"/>
      <c r="M122" s="13"/>
      <c r="N122" s="13"/>
      <c r="O122" s="13"/>
      <c r="P122" s="13"/>
      <c r="Q122" s="13"/>
      <c r="R122" s="13"/>
      <c r="S122" s="13"/>
    </row>
    <row r="123" spans="5:19" x14ac:dyDescent="0.3">
      <c r="E123" s="180" t="s">
        <v>136</v>
      </c>
      <c r="F123" s="86">
        <v>104.7</v>
      </c>
      <c r="G123" s="180" t="s">
        <v>90</v>
      </c>
      <c r="I123" s="11"/>
      <c r="J123" s="13"/>
      <c r="K123" s="13"/>
      <c r="L123" s="13"/>
      <c r="M123" s="13"/>
      <c r="N123" s="13"/>
      <c r="O123" s="13"/>
      <c r="P123" s="13"/>
      <c r="Q123" s="13"/>
      <c r="R123" s="13"/>
      <c r="S123" s="13"/>
    </row>
    <row r="124" spans="5:19" x14ac:dyDescent="0.3">
      <c r="E124" s="180" t="s">
        <v>137</v>
      </c>
      <c r="F124" s="86">
        <v>105</v>
      </c>
      <c r="G124" s="180" t="s">
        <v>90</v>
      </c>
      <c r="I124" s="11"/>
      <c r="J124" s="13"/>
      <c r="K124" s="13"/>
      <c r="L124" s="13"/>
      <c r="M124" s="13"/>
      <c r="N124" s="13"/>
      <c r="O124" s="13"/>
      <c r="P124" s="13"/>
      <c r="Q124" s="13"/>
      <c r="R124" s="13"/>
      <c r="S124" s="13"/>
    </row>
    <row r="125" spans="5:19" x14ac:dyDescent="0.3">
      <c r="E125" s="180" t="s">
        <v>138</v>
      </c>
      <c r="F125" s="86">
        <v>104.5</v>
      </c>
      <c r="G125" s="180" t="s">
        <v>90</v>
      </c>
      <c r="I125" s="11"/>
      <c r="J125" s="13"/>
      <c r="K125" s="13"/>
      <c r="L125" s="13"/>
      <c r="M125" s="13"/>
      <c r="N125" s="13"/>
      <c r="O125" s="13"/>
      <c r="P125" s="13"/>
      <c r="Q125" s="13"/>
      <c r="R125" s="13"/>
      <c r="S125" s="13"/>
    </row>
    <row r="126" spans="5:19" x14ac:dyDescent="0.3">
      <c r="E126" s="180" t="s">
        <v>139</v>
      </c>
      <c r="F126" s="86">
        <v>104.9</v>
      </c>
      <c r="G126" s="180" t="s">
        <v>90</v>
      </c>
      <c r="I126" s="11"/>
      <c r="J126" s="13"/>
      <c r="K126" s="13"/>
      <c r="L126" s="13"/>
      <c r="M126" s="13"/>
      <c r="N126" s="13"/>
      <c r="O126" s="13"/>
      <c r="P126" s="13"/>
      <c r="Q126" s="13"/>
      <c r="R126" s="13"/>
      <c r="S126" s="13"/>
    </row>
    <row r="127" spans="5:19" x14ac:dyDescent="0.3">
      <c r="E127" s="180" t="s">
        <v>140</v>
      </c>
      <c r="F127" s="86">
        <v>105.1</v>
      </c>
      <c r="G127" s="180" t="s">
        <v>90</v>
      </c>
      <c r="I127" s="11"/>
      <c r="J127" s="13"/>
      <c r="K127" s="13"/>
      <c r="L127" s="13"/>
      <c r="M127" s="13"/>
      <c r="N127" s="13"/>
      <c r="O127" s="13"/>
      <c r="P127" s="13"/>
      <c r="Q127" s="13"/>
      <c r="R127" s="13"/>
      <c r="S127" s="13"/>
    </row>
    <row r="128" spans="5:19" x14ac:dyDescent="0.3">
      <c r="E128" s="180" t="s">
        <v>141</v>
      </c>
      <c r="F128" s="133">
        <f>AVERAGE(F116:F127)</f>
        <v>104.21666666666665</v>
      </c>
      <c r="G128" s="180" t="s">
        <v>90</v>
      </c>
      <c r="I128" s="11"/>
      <c r="J128" s="13"/>
      <c r="K128" s="13"/>
      <c r="L128" s="13"/>
      <c r="M128" s="13"/>
      <c r="N128" s="13"/>
      <c r="O128" s="13"/>
      <c r="P128" s="13"/>
      <c r="Q128" s="13"/>
      <c r="R128" s="13"/>
      <c r="S128" s="13"/>
    </row>
    <row r="129" spans="5:19" x14ac:dyDescent="0.3">
      <c r="I129" s="11"/>
      <c r="J129" s="13"/>
      <c r="K129" s="13"/>
      <c r="L129" s="13"/>
      <c r="M129" s="13"/>
      <c r="N129" s="13"/>
      <c r="O129" s="13"/>
      <c r="P129" s="13"/>
      <c r="Q129" s="13"/>
      <c r="R129" s="13"/>
      <c r="S129" s="13"/>
    </row>
    <row r="130" spans="5:19" x14ac:dyDescent="0.3">
      <c r="E130" s="180" t="s">
        <v>142</v>
      </c>
      <c r="F130" s="86">
        <v>288.2</v>
      </c>
      <c r="G130" s="180" t="s">
        <v>90</v>
      </c>
      <c r="I130" s="11"/>
      <c r="J130" s="13"/>
      <c r="K130" s="13"/>
      <c r="L130" s="13"/>
      <c r="M130" s="13"/>
      <c r="N130" s="13"/>
      <c r="O130" s="13"/>
      <c r="P130" s="13"/>
      <c r="Q130" s="13"/>
      <c r="R130" s="13"/>
      <c r="S130" s="13"/>
    </row>
    <row r="131" spans="5:19" x14ac:dyDescent="0.3">
      <c r="E131" s="180" t="s">
        <v>143</v>
      </c>
      <c r="F131" s="86">
        <v>289.2</v>
      </c>
      <c r="G131" s="180" t="s">
        <v>90</v>
      </c>
      <c r="I131" s="11"/>
      <c r="J131" s="13"/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5:19" x14ac:dyDescent="0.3">
      <c r="E132" s="180" t="s">
        <v>144</v>
      </c>
      <c r="F132" s="86">
        <v>289.60000000000002</v>
      </c>
      <c r="G132" s="180" t="s">
        <v>90</v>
      </c>
      <c r="I132" s="11"/>
      <c r="J132" s="13"/>
      <c r="K132" s="13"/>
      <c r="L132" s="13"/>
      <c r="M132" s="13"/>
      <c r="N132" s="13"/>
      <c r="O132" s="13"/>
      <c r="P132" s="13"/>
      <c r="Q132" s="13"/>
      <c r="R132" s="13"/>
      <c r="S132" s="13"/>
    </row>
    <row r="133" spans="5:19" x14ac:dyDescent="0.3">
      <c r="E133" s="180" t="s">
        <v>145</v>
      </c>
      <c r="F133" s="86">
        <v>289.5</v>
      </c>
      <c r="G133" s="180" t="s">
        <v>90</v>
      </c>
      <c r="I133" s="11"/>
      <c r="J133" s="13"/>
      <c r="K133" s="13"/>
      <c r="L133" s="13"/>
      <c r="M133" s="13"/>
      <c r="N133" s="13"/>
      <c r="O133" s="13"/>
      <c r="P133" s="13"/>
      <c r="Q133" s="13"/>
      <c r="R133" s="13"/>
      <c r="S133" s="13"/>
    </row>
    <row r="134" spans="5:19" x14ac:dyDescent="0.3">
      <c r="E134" s="180" t="s">
        <v>146</v>
      </c>
      <c r="F134" s="86">
        <v>291.7</v>
      </c>
      <c r="G134" s="180" t="s">
        <v>90</v>
      </c>
      <c r="I134" s="11"/>
      <c r="J134" s="13"/>
      <c r="K134" s="13"/>
      <c r="L134" s="13"/>
      <c r="M134" s="13"/>
      <c r="N134" s="13"/>
      <c r="O134" s="13"/>
      <c r="P134" s="13"/>
      <c r="Q134" s="13"/>
      <c r="R134" s="13"/>
      <c r="S134" s="13"/>
    </row>
    <row r="135" spans="5:19" x14ac:dyDescent="0.3">
      <c r="E135" s="180" t="s">
        <v>147</v>
      </c>
      <c r="F135" s="86">
        <v>291</v>
      </c>
      <c r="G135" s="180" t="s">
        <v>90</v>
      </c>
      <c r="I135" s="11"/>
      <c r="J135" s="13"/>
      <c r="K135" s="13"/>
      <c r="L135" s="13"/>
      <c r="M135" s="13"/>
      <c r="N135" s="13"/>
      <c r="O135" s="13"/>
      <c r="P135" s="13"/>
      <c r="Q135" s="13"/>
      <c r="R135" s="13"/>
      <c r="S135" s="13"/>
    </row>
    <row r="136" spans="5:19" x14ac:dyDescent="0.3">
      <c r="E136" s="180" t="s">
        <v>148</v>
      </c>
      <c r="F136" s="86">
        <v>290.39999999999998</v>
      </c>
      <c r="G136" s="180" t="s">
        <v>90</v>
      </c>
      <c r="I136" s="11"/>
      <c r="J136" s="13"/>
      <c r="K136" s="13"/>
      <c r="L136" s="13"/>
      <c r="M136" s="13"/>
      <c r="N136" s="13"/>
      <c r="O136" s="13"/>
      <c r="P136" s="13"/>
      <c r="Q136" s="13"/>
      <c r="R136" s="13"/>
      <c r="S136" s="13"/>
    </row>
    <row r="137" spans="5:19" x14ac:dyDescent="0.3">
      <c r="E137" s="180" t="s">
        <v>149</v>
      </c>
      <c r="F137" s="86">
        <v>291</v>
      </c>
      <c r="G137" s="180" t="s">
        <v>90</v>
      </c>
      <c r="I137" s="11"/>
      <c r="J137" s="13"/>
      <c r="K137" s="13"/>
      <c r="L137" s="13"/>
      <c r="M137" s="13"/>
      <c r="N137" s="13"/>
      <c r="O137" s="13"/>
      <c r="P137" s="13"/>
      <c r="Q137" s="13"/>
      <c r="R137" s="13"/>
      <c r="S137" s="13"/>
    </row>
    <row r="138" spans="5:19" x14ac:dyDescent="0.3">
      <c r="E138" s="180" t="s">
        <v>150</v>
      </c>
      <c r="F138" s="86">
        <v>291.89999999999998</v>
      </c>
      <c r="G138" s="180" t="s">
        <v>90</v>
      </c>
      <c r="I138" s="11"/>
      <c r="J138" s="13"/>
      <c r="K138" s="13"/>
      <c r="L138" s="13"/>
      <c r="M138" s="13"/>
      <c r="N138" s="13"/>
      <c r="O138" s="13"/>
      <c r="P138" s="13"/>
      <c r="Q138" s="13"/>
      <c r="R138" s="13"/>
      <c r="S138" s="13"/>
    </row>
    <row r="139" spans="5:19" x14ac:dyDescent="0.3">
      <c r="E139" s="180" t="s">
        <v>151</v>
      </c>
      <c r="F139" s="86">
        <v>290.60000000000002</v>
      </c>
      <c r="G139" s="180" t="s">
        <v>90</v>
      </c>
      <c r="I139" s="11"/>
      <c r="J139" s="13"/>
      <c r="K139" s="13"/>
      <c r="L139" s="13"/>
      <c r="M139" s="13"/>
      <c r="N139" s="13"/>
      <c r="O139" s="13"/>
      <c r="P139" s="13"/>
      <c r="Q139" s="13"/>
      <c r="R139" s="13"/>
      <c r="S139" s="13"/>
    </row>
    <row r="140" spans="5:19" x14ac:dyDescent="0.3">
      <c r="E140" s="180" t="s">
        <v>152</v>
      </c>
      <c r="F140" s="86">
        <v>292</v>
      </c>
      <c r="G140" s="180" t="s">
        <v>90</v>
      </c>
      <c r="I140" s="11"/>
      <c r="J140" s="13"/>
      <c r="K140" s="13"/>
      <c r="L140" s="13"/>
      <c r="M140" s="13"/>
      <c r="N140" s="13"/>
      <c r="O140" s="13"/>
      <c r="P140" s="13"/>
      <c r="Q140" s="13"/>
      <c r="R140" s="13"/>
      <c r="S140" s="13"/>
    </row>
    <row r="141" spans="5:19" x14ac:dyDescent="0.3">
      <c r="E141" s="180" t="s">
        <v>153</v>
      </c>
      <c r="F141" s="86">
        <v>292.60000000000002</v>
      </c>
      <c r="G141" s="180" t="s">
        <v>90</v>
      </c>
      <c r="I141" s="11"/>
      <c r="J141" s="13"/>
      <c r="K141" s="13"/>
      <c r="L141" s="13"/>
      <c r="M141" s="13"/>
      <c r="N141" s="13"/>
      <c r="O141" s="13"/>
      <c r="P141" s="13"/>
      <c r="Q141" s="13"/>
      <c r="R141" s="13"/>
      <c r="S141" s="13"/>
    </row>
    <row r="142" spans="5:19" x14ac:dyDescent="0.3">
      <c r="E142" s="180" t="s">
        <v>154</v>
      </c>
      <c r="F142" s="133">
        <f>AVERAGE(F130:F141)</f>
        <v>290.64166666666665</v>
      </c>
      <c r="G142" s="180" t="s">
        <v>90</v>
      </c>
      <c r="I142" s="11"/>
      <c r="J142" s="13"/>
      <c r="K142" s="13"/>
      <c r="L142" s="13"/>
      <c r="M142" s="13"/>
      <c r="N142" s="13"/>
      <c r="O142" s="13"/>
      <c r="P142" s="13"/>
      <c r="Q142" s="13"/>
      <c r="R142" s="13"/>
      <c r="S142" s="13"/>
    </row>
    <row r="143" spans="5:19" x14ac:dyDescent="0.3">
      <c r="I143" s="11"/>
      <c r="J143" s="13"/>
      <c r="K143" s="13"/>
      <c r="L143" s="13"/>
      <c r="M143" s="13"/>
      <c r="N143" s="13"/>
      <c r="O143" s="13"/>
      <c r="P143" s="13"/>
      <c r="Q143" s="13"/>
      <c r="R143" s="13"/>
      <c r="S143" s="13"/>
    </row>
    <row r="144" spans="5:19" x14ac:dyDescent="0.3">
      <c r="E144" s="180" t="s">
        <v>155</v>
      </c>
      <c r="F144" s="86">
        <v>107.6</v>
      </c>
      <c r="G144" s="180" t="s">
        <v>90</v>
      </c>
      <c r="I144" s="11"/>
      <c r="J144" s="13"/>
      <c r="K144" s="13"/>
      <c r="L144" s="13"/>
      <c r="M144" s="13"/>
      <c r="N144" s="13"/>
      <c r="O144" s="13"/>
      <c r="P144" s="13"/>
      <c r="Q144" s="13"/>
      <c r="R144" s="13"/>
      <c r="S144" s="13"/>
    </row>
    <row r="145" spans="1:19" x14ac:dyDescent="0.3">
      <c r="E145" s="180" t="s">
        <v>156</v>
      </c>
      <c r="F145" s="86">
        <v>107.9</v>
      </c>
      <c r="G145" s="180" t="s">
        <v>90</v>
      </c>
      <c r="I145" s="11"/>
      <c r="J145" s="13"/>
      <c r="K145" s="13"/>
      <c r="L145" s="13"/>
      <c r="M145" s="13"/>
      <c r="N145" s="13"/>
      <c r="O145" s="13"/>
      <c r="P145" s="13"/>
      <c r="Q145" s="13"/>
      <c r="R145" s="13"/>
      <c r="S145" s="13"/>
    </row>
    <row r="146" spans="1:19" x14ac:dyDescent="0.3">
      <c r="E146" s="180" t="s">
        <v>157</v>
      </c>
      <c r="F146" s="86">
        <v>107.9</v>
      </c>
      <c r="G146" s="180" t="s">
        <v>90</v>
      </c>
      <c r="I146" s="11"/>
      <c r="J146" s="13"/>
      <c r="K146" s="13"/>
      <c r="L146" s="13"/>
      <c r="M146" s="13"/>
      <c r="N146" s="13"/>
      <c r="O146" s="13"/>
      <c r="P146" s="13"/>
      <c r="Q146" s="13"/>
      <c r="R146" s="13"/>
      <c r="S146" s="13"/>
    </row>
    <row r="147" spans="1:19" x14ac:dyDescent="0.3">
      <c r="E147" s="180" t="s">
        <v>158</v>
      </c>
      <c r="F147" s="86">
        <v>108</v>
      </c>
      <c r="G147" s="180" t="s">
        <v>90</v>
      </c>
      <c r="I147" s="11"/>
      <c r="J147" s="13"/>
      <c r="K147" s="13"/>
      <c r="L147" s="13"/>
      <c r="M147" s="13"/>
      <c r="N147" s="13"/>
      <c r="O147" s="13"/>
      <c r="P147" s="13"/>
      <c r="Q147" s="13"/>
      <c r="R147" s="13"/>
      <c r="S147" s="13"/>
    </row>
    <row r="148" spans="1:19" x14ac:dyDescent="0.3">
      <c r="E148" s="180" t="s">
        <v>159</v>
      </c>
      <c r="F148" s="86">
        <v>108.3</v>
      </c>
      <c r="G148" s="180" t="s">
        <v>90</v>
      </c>
      <c r="I148" s="11"/>
      <c r="J148" s="13"/>
      <c r="K148" s="13"/>
      <c r="L148" s="13"/>
      <c r="M148" s="13"/>
      <c r="N148" s="13"/>
      <c r="O148" s="13"/>
      <c r="P148" s="13"/>
      <c r="Q148" s="13"/>
      <c r="R148" s="13"/>
      <c r="S148" s="13"/>
    </row>
    <row r="149" spans="1:19" x14ac:dyDescent="0.3">
      <c r="E149" s="180" t="s">
        <v>160</v>
      </c>
      <c r="F149" s="86">
        <v>108.4</v>
      </c>
      <c r="G149" s="180" t="s">
        <v>90</v>
      </c>
      <c r="I149" s="11"/>
      <c r="J149" s="13"/>
      <c r="K149" s="13"/>
      <c r="L149" s="13"/>
      <c r="M149" s="13"/>
      <c r="N149" s="13"/>
      <c r="O149" s="13"/>
      <c r="P149" s="13"/>
      <c r="Q149" s="13"/>
      <c r="R149" s="13"/>
      <c r="S149" s="13"/>
    </row>
    <row r="150" spans="1:19" x14ac:dyDescent="0.3">
      <c r="E150" s="180" t="s">
        <v>161</v>
      </c>
      <c r="F150" s="86">
        <v>108.3</v>
      </c>
      <c r="G150" s="180" t="s">
        <v>90</v>
      </c>
      <c r="I150" s="11"/>
      <c r="J150" s="13"/>
      <c r="K150" s="13"/>
      <c r="L150" s="13"/>
      <c r="M150" s="13"/>
      <c r="N150" s="13"/>
      <c r="O150" s="13"/>
      <c r="P150" s="13"/>
      <c r="Q150" s="13"/>
      <c r="R150" s="13"/>
      <c r="S150" s="13"/>
    </row>
    <row r="151" spans="1:19" x14ac:dyDescent="0.3">
      <c r="E151" s="180" t="s">
        <v>162</v>
      </c>
      <c r="F151" s="86">
        <v>108.5</v>
      </c>
      <c r="G151" s="180" t="s">
        <v>90</v>
      </c>
      <c r="I151" s="11"/>
      <c r="J151" s="13"/>
      <c r="K151" s="13"/>
      <c r="L151" s="13"/>
      <c r="M151" s="13"/>
      <c r="N151" s="13"/>
      <c r="O151" s="13"/>
      <c r="P151" s="13"/>
      <c r="Q151" s="13"/>
      <c r="R151" s="13"/>
      <c r="S151" s="13"/>
    </row>
    <row r="152" spans="1:19" x14ac:dyDescent="0.3">
      <c r="E152" s="180" t="s">
        <v>163</v>
      </c>
      <c r="F152" s="86">
        <v>108.5</v>
      </c>
      <c r="G152" s="180" t="s">
        <v>90</v>
      </c>
      <c r="I152" s="11"/>
      <c r="J152" s="13"/>
      <c r="K152" s="13"/>
      <c r="L152" s="13"/>
      <c r="M152" s="13"/>
      <c r="N152" s="13"/>
      <c r="O152" s="13"/>
      <c r="P152" s="13"/>
      <c r="Q152" s="13"/>
      <c r="R152" s="13"/>
      <c r="S152" s="13"/>
    </row>
    <row r="153" spans="1:19" x14ac:dyDescent="0.3">
      <c r="E153" s="180" t="s">
        <v>164</v>
      </c>
      <c r="F153" s="86">
        <v>108.3</v>
      </c>
      <c r="G153" s="180" t="s">
        <v>90</v>
      </c>
      <c r="I153" s="11"/>
      <c r="J153" s="13"/>
      <c r="K153" s="13"/>
      <c r="L153" s="13"/>
      <c r="M153" s="13"/>
      <c r="N153" s="13"/>
      <c r="O153" s="13"/>
      <c r="P153" s="13"/>
      <c r="Q153" s="13"/>
      <c r="R153" s="13"/>
      <c r="S153" s="13"/>
    </row>
    <row r="154" spans="1:19" x14ac:dyDescent="0.3">
      <c r="E154" s="180" t="s">
        <v>165</v>
      </c>
      <c r="F154" s="86">
        <v>108.6</v>
      </c>
      <c r="G154" s="180" t="s">
        <v>90</v>
      </c>
      <c r="I154" s="11"/>
      <c r="J154" s="13"/>
      <c r="K154" s="13"/>
      <c r="L154" s="13"/>
      <c r="M154" s="13"/>
      <c r="N154" s="13"/>
      <c r="O154" s="13"/>
      <c r="P154" s="13"/>
      <c r="Q154" s="13"/>
      <c r="R154" s="13"/>
      <c r="S154" s="13"/>
    </row>
    <row r="155" spans="1:19" x14ac:dyDescent="0.3">
      <c r="E155" s="180" t="s">
        <v>166</v>
      </c>
      <c r="F155" s="86">
        <v>108.6</v>
      </c>
      <c r="G155" s="180" t="s">
        <v>90</v>
      </c>
      <c r="I155" s="11"/>
      <c r="J155" s="13"/>
      <c r="K155" s="13"/>
      <c r="L155" s="13"/>
      <c r="M155" s="13"/>
      <c r="N155" s="13"/>
      <c r="O155" s="13"/>
      <c r="P155" s="13"/>
      <c r="Q155" s="13"/>
      <c r="R155" s="13"/>
      <c r="S155" s="13"/>
    </row>
    <row r="156" spans="1:19" x14ac:dyDescent="0.3">
      <c r="E156" s="180" t="s">
        <v>167</v>
      </c>
      <c r="F156" s="133">
        <f>AVERAGE(F144:F155)</f>
        <v>108.24166666666663</v>
      </c>
      <c r="G156" s="180" t="s">
        <v>90</v>
      </c>
      <c r="I156" s="11"/>
      <c r="J156" s="13"/>
      <c r="K156" s="13"/>
      <c r="L156" s="13"/>
      <c r="M156" s="13"/>
      <c r="N156" s="13"/>
      <c r="O156" s="13"/>
      <c r="P156" s="13"/>
      <c r="Q156" s="13"/>
      <c r="R156" s="13"/>
      <c r="S156" s="13"/>
    </row>
    <row r="157" spans="1:19" x14ac:dyDescent="0.3">
      <c r="I157" s="11"/>
      <c r="J157" s="13"/>
      <c r="K157" s="13"/>
      <c r="L157" s="13"/>
      <c r="M157" s="13"/>
      <c r="N157" s="13"/>
      <c r="O157" s="13"/>
      <c r="P157" s="13"/>
      <c r="Q157" s="13"/>
      <c r="R157" s="13"/>
      <c r="S157" s="13"/>
    </row>
    <row r="158" spans="1:19" s="13" customFormat="1" ht="13.5" x14ac:dyDescent="0.35">
      <c r="A158" s="205" t="s">
        <v>21</v>
      </c>
      <c r="B158" s="114"/>
      <c r="C158" s="114"/>
      <c r="D158" s="114"/>
      <c r="E158" s="114"/>
      <c r="F158" s="114"/>
      <c r="G158" s="114"/>
      <c r="H158" s="114"/>
      <c r="I158" s="114"/>
      <c r="J158" s="114"/>
    </row>
  </sheetData>
  <pageMargins left="0.7" right="0.7" top="0.75" bottom="0.75" header="0.3" footer="0.3"/>
  <pageSetup paperSize="9" scale="67" orientation="landscape" r:id="rId1"/>
  <headerFooter>
    <oddHeader>&amp;L&amp;File
&amp;CSheet: &amp;A&amp;ROFFICIAL</oddHeader>
    <oddFooter>&amp;LPrinted on &amp;D at &amp;T&amp;CPage &amp;P of &amp;N&amp;ROfwat</oddFooter>
  </headerFooter>
  <rowBreaks count="1" manualBreakCount="1">
    <brk id="40" max="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Validation!$B$5:$B$22</xm:f>
          </x14:formula1>
          <xm:sqref>F5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T22"/>
  <sheetViews>
    <sheetView showGridLines="0" zoomScaleNormal="100" workbookViewId="0"/>
  </sheetViews>
  <sheetFormatPr defaultColWidth="9.58203125" defaultRowHeight="12.5" x14ac:dyDescent="0.3"/>
  <cols>
    <col min="1" max="3" width="1.58203125" style="45" customWidth="1"/>
    <col min="4" max="4" width="1.58203125" style="143" customWidth="1"/>
    <col min="5" max="5" width="45.58203125" style="45" customWidth="1"/>
    <col min="6" max="8" width="15.58203125" style="45" customWidth="1"/>
    <col min="9" max="9" width="2.58203125" style="5" customWidth="1"/>
    <col min="10" max="16384" width="9.58203125" style="5"/>
  </cols>
  <sheetData>
    <row r="1" spans="1:20" s="33" customFormat="1" ht="27" x14ac:dyDescent="0.3">
      <c r="A1" s="70" t="str">
        <f ca="1" xml:space="preserve"> RIGHT(CELL("filename", $A$1), LEN(CELL("filename", $A$1)) - SEARCH("]", CELL("filename", $A$1)))</f>
        <v>Indexation</v>
      </c>
      <c r="B1" s="70"/>
      <c r="C1" s="70"/>
      <c r="D1" s="142"/>
      <c r="E1" s="70"/>
      <c r="F1" s="70"/>
      <c r="G1" s="70"/>
      <c r="H1" s="219" t="str">
        <f>Inputs!F5</f>
        <v>Yorkshire Water</v>
      </c>
      <c r="I1" s="48"/>
      <c r="J1" s="48"/>
      <c r="K1" s="170"/>
      <c r="L1" s="170"/>
      <c r="M1" s="170"/>
      <c r="N1" s="170"/>
      <c r="O1" s="170"/>
      <c r="P1" s="170"/>
      <c r="Q1" s="170"/>
      <c r="R1" s="170"/>
      <c r="S1" s="170"/>
      <c r="T1" s="170"/>
    </row>
    <row r="2" spans="1:20" s="1" customFormat="1" ht="13" x14ac:dyDescent="0.3">
      <c r="A2" s="45"/>
      <c r="B2" s="45"/>
      <c r="C2" s="45"/>
      <c r="D2" s="143"/>
      <c r="E2" s="72"/>
      <c r="F2" s="73" t="s">
        <v>66</v>
      </c>
      <c r="G2" s="73" t="s">
        <v>67</v>
      </c>
      <c r="H2" s="73" t="s">
        <v>68</v>
      </c>
      <c r="I2" s="5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ht="13" x14ac:dyDescent="0.3">
      <c r="A3" s="2" t="s">
        <v>36</v>
      </c>
      <c r="B3" s="74"/>
      <c r="C3" s="75"/>
      <c r="D3" s="144"/>
      <c r="E3" s="3"/>
      <c r="F3" s="3"/>
      <c r="G3" s="3"/>
      <c r="H3" s="3"/>
      <c r="I3" s="4"/>
      <c r="J3" s="4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x14ac:dyDescent="0.3">
      <c r="I4" s="11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20" ht="13" x14ac:dyDescent="0.3">
      <c r="C5" s="80" t="s">
        <v>54</v>
      </c>
      <c r="D5" s="82"/>
      <c r="E5" s="83"/>
      <c r="F5" s="87"/>
      <c r="G5" s="81"/>
      <c r="H5" s="84"/>
      <c r="J5" s="35"/>
      <c r="K5" s="35"/>
      <c r="L5" s="35"/>
      <c r="M5" s="35"/>
      <c r="N5" s="35"/>
      <c r="O5" s="35"/>
      <c r="P5" s="35"/>
      <c r="Q5" s="52"/>
      <c r="R5" s="36"/>
      <c r="S5" s="36"/>
      <c r="T5" s="35"/>
    </row>
    <row r="6" spans="1:20" ht="13" x14ac:dyDescent="0.3">
      <c r="C6" s="80"/>
      <c r="D6" s="82"/>
      <c r="E6" s="83"/>
      <c r="F6" s="87"/>
      <c r="G6" s="81"/>
      <c r="H6" s="84"/>
      <c r="J6" s="35"/>
      <c r="K6" s="35"/>
      <c r="L6" s="35"/>
      <c r="M6" s="35"/>
      <c r="N6" s="35"/>
      <c r="O6" s="35"/>
      <c r="P6" s="35"/>
      <c r="Q6" s="52"/>
      <c r="R6" s="36"/>
      <c r="S6" s="36"/>
      <c r="T6" s="35"/>
    </row>
    <row r="7" spans="1:20" ht="13" x14ac:dyDescent="0.3">
      <c r="C7" s="80"/>
      <c r="D7" s="82" t="s">
        <v>168</v>
      </c>
      <c r="E7" s="83"/>
      <c r="F7" s="87"/>
      <c r="G7" s="81"/>
      <c r="H7" s="84"/>
      <c r="J7" s="35"/>
      <c r="K7" s="35"/>
      <c r="L7" s="35"/>
      <c r="M7" s="35"/>
      <c r="N7" s="35"/>
      <c r="O7" s="35"/>
      <c r="P7" s="35"/>
      <c r="Q7" s="52"/>
      <c r="R7" s="36"/>
      <c r="S7" s="36"/>
      <c r="T7" s="35"/>
    </row>
    <row r="8" spans="1:20" x14ac:dyDescent="0.3">
      <c r="E8" s="220" t="str">
        <f>Inputs!E86</f>
        <v>RPI 2012-13 financial year average</v>
      </c>
      <c r="F8" s="176">
        <f>Inputs!F86</f>
        <v>244.67499999999998</v>
      </c>
      <c r="G8" s="220" t="str">
        <f>Inputs!G86</f>
        <v>Index</v>
      </c>
      <c r="I8" s="11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20" s="135" customFormat="1" ht="13" x14ac:dyDescent="0.3">
      <c r="A9" s="134"/>
      <c r="B9" s="134"/>
      <c r="C9" s="137"/>
      <c r="D9" s="145"/>
      <c r="E9" s="221" t="str">
        <f>Inputs!E141</f>
        <v>RPI 2019-20 - March</v>
      </c>
      <c r="F9" s="176">
        <f>Inputs!F141</f>
        <v>292.60000000000002</v>
      </c>
      <c r="G9" s="221" t="str">
        <f>Inputs!G141</f>
        <v>Index</v>
      </c>
      <c r="H9" s="138"/>
      <c r="J9" s="139"/>
      <c r="K9" s="139"/>
      <c r="L9" s="139"/>
      <c r="M9" s="139"/>
      <c r="N9" s="139"/>
      <c r="O9" s="139"/>
      <c r="P9" s="139"/>
      <c r="Q9" s="140"/>
      <c r="R9" s="141"/>
      <c r="S9" s="141"/>
      <c r="T9" s="139"/>
    </row>
    <row r="10" spans="1:20" ht="13" x14ac:dyDescent="0.3">
      <c r="C10" s="80"/>
      <c r="D10" s="82"/>
      <c r="E10" s="83" t="s">
        <v>169</v>
      </c>
      <c r="F10" s="87">
        <f>F9/F8</f>
        <v>1.1958720752017984</v>
      </c>
      <c r="G10" s="81" t="s">
        <v>170</v>
      </c>
      <c r="H10" s="84"/>
      <c r="J10" s="35"/>
      <c r="K10" s="35"/>
      <c r="L10" s="35"/>
      <c r="M10" s="35"/>
      <c r="N10" s="35"/>
      <c r="O10" s="35"/>
      <c r="P10" s="35"/>
      <c r="Q10" s="52"/>
      <c r="R10" s="36"/>
      <c r="S10" s="36"/>
      <c r="T10" s="35"/>
    </row>
    <row r="11" spans="1:20" ht="13" x14ac:dyDescent="0.3">
      <c r="C11" s="80"/>
      <c r="D11" s="82"/>
      <c r="E11" s="83"/>
      <c r="F11" s="87"/>
      <c r="G11" s="81"/>
      <c r="H11" s="84"/>
      <c r="J11" s="35"/>
      <c r="K11" s="35"/>
      <c r="L11" s="35"/>
      <c r="M11" s="35"/>
      <c r="N11" s="35"/>
      <c r="O11" s="35"/>
      <c r="P11" s="35"/>
      <c r="Q11" s="52"/>
      <c r="R11" s="36"/>
      <c r="S11" s="36"/>
      <c r="T11" s="35"/>
    </row>
    <row r="12" spans="1:20" ht="13" x14ac:dyDescent="0.3">
      <c r="C12" s="80"/>
      <c r="D12" s="82" t="s">
        <v>171</v>
      </c>
      <c r="E12" s="83"/>
      <c r="F12" s="87"/>
      <c r="G12" s="81"/>
      <c r="H12" s="84"/>
      <c r="J12" s="35"/>
      <c r="K12" s="35"/>
      <c r="L12" s="35"/>
      <c r="M12" s="35"/>
      <c r="N12" s="35"/>
      <c r="O12" s="35"/>
      <c r="P12" s="35"/>
      <c r="Q12" s="52"/>
      <c r="R12" s="36"/>
      <c r="S12" s="36"/>
      <c r="T12" s="35"/>
    </row>
    <row r="13" spans="1:20" s="135" customFormat="1" ht="13" x14ac:dyDescent="0.3">
      <c r="A13" s="134"/>
      <c r="B13" s="134"/>
      <c r="C13" s="137"/>
      <c r="D13" s="145"/>
      <c r="E13" s="221" t="str">
        <f>Inputs!E155</f>
        <v>CPIH 2019-20 - March</v>
      </c>
      <c r="F13" s="176">
        <f>Inputs!F155</f>
        <v>108.6</v>
      </c>
      <c r="G13" s="221" t="str">
        <f>Inputs!G155</f>
        <v>Index</v>
      </c>
      <c r="H13" s="138"/>
      <c r="J13" s="139"/>
      <c r="K13" s="139"/>
      <c r="L13" s="139"/>
      <c r="M13" s="139"/>
      <c r="N13" s="139"/>
      <c r="O13" s="139"/>
      <c r="P13" s="139"/>
      <c r="Q13" s="140"/>
      <c r="R13" s="141"/>
      <c r="S13" s="141"/>
      <c r="T13" s="139"/>
    </row>
    <row r="14" spans="1:20" s="135" customFormat="1" ht="13" x14ac:dyDescent="0.3">
      <c r="A14" s="134"/>
      <c r="B14" s="134"/>
      <c r="C14" s="137"/>
      <c r="D14" s="145"/>
      <c r="E14" s="221" t="str">
        <f>Inputs!E128</f>
        <v>CPIH 2017-18 financial year average</v>
      </c>
      <c r="F14" s="176">
        <f>Inputs!F128</f>
        <v>104.21666666666665</v>
      </c>
      <c r="G14" s="221" t="str">
        <f>Inputs!G128</f>
        <v>Index</v>
      </c>
      <c r="H14" s="138"/>
      <c r="J14" s="139"/>
      <c r="K14" s="139"/>
      <c r="L14" s="139"/>
      <c r="M14" s="139"/>
      <c r="N14" s="139"/>
      <c r="O14" s="139"/>
      <c r="P14" s="139"/>
      <c r="Q14" s="140"/>
      <c r="R14" s="141"/>
      <c r="S14" s="141"/>
      <c r="T14" s="139"/>
    </row>
    <row r="15" spans="1:20" ht="13" x14ac:dyDescent="0.3">
      <c r="C15" s="80"/>
      <c r="D15" s="82"/>
      <c r="E15" s="83" t="s">
        <v>172</v>
      </c>
      <c r="F15" s="87">
        <f>F14/F13</f>
        <v>0.95963781461019027</v>
      </c>
      <c r="G15" s="81" t="s">
        <v>170</v>
      </c>
      <c r="H15" s="84"/>
      <c r="J15" s="35"/>
      <c r="K15" s="35"/>
      <c r="L15" s="35"/>
      <c r="M15" s="35"/>
      <c r="N15" s="35"/>
      <c r="O15" s="35"/>
      <c r="P15" s="35"/>
      <c r="Q15" s="52"/>
      <c r="R15" s="36"/>
      <c r="S15" s="36"/>
      <c r="T15" s="35"/>
    </row>
    <row r="16" spans="1:20" ht="13" x14ac:dyDescent="0.3">
      <c r="C16" s="80"/>
      <c r="D16" s="82"/>
      <c r="E16" s="83"/>
      <c r="F16" s="87"/>
      <c r="G16" s="81"/>
      <c r="H16" s="84"/>
      <c r="J16" s="35"/>
      <c r="K16" s="35"/>
      <c r="L16" s="35"/>
      <c r="M16" s="35"/>
      <c r="N16" s="35"/>
      <c r="O16" s="35"/>
      <c r="P16" s="35"/>
      <c r="Q16" s="52"/>
      <c r="R16" s="36"/>
      <c r="S16" s="36"/>
      <c r="T16" s="35"/>
    </row>
    <row r="17" spans="1:20" ht="13" x14ac:dyDescent="0.3">
      <c r="C17" s="80"/>
      <c r="D17" s="82" t="s">
        <v>173</v>
      </c>
      <c r="E17" s="83"/>
      <c r="F17" s="87"/>
      <c r="G17" s="81"/>
      <c r="H17" s="84"/>
      <c r="J17" s="35"/>
      <c r="K17" s="35"/>
      <c r="L17" s="35"/>
      <c r="M17" s="35"/>
      <c r="N17" s="35"/>
      <c r="O17" s="35"/>
      <c r="P17" s="35"/>
      <c r="Q17" s="52"/>
      <c r="R17" s="36"/>
      <c r="S17" s="36"/>
      <c r="T17" s="35"/>
    </row>
    <row r="18" spans="1:20" ht="13" x14ac:dyDescent="0.3">
      <c r="C18" s="80"/>
      <c r="D18" s="82"/>
      <c r="E18" s="83" t="str">
        <f>E10</f>
        <v>RPI inflation factor from 2012-13 FYA to 2019-20 FYE</v>
      </c>
      <c r="F18" s="136">
        <f>F10</f>
        <v>1.1958720752017984</v>
      </c>
      <c r="G18" s="83" t="str">
        <f t="shared" ref="G18" si="0">G10</f>
        <v>Factor</v>
      </c>
      <c r="H18" s="84"/>
      <c r="J18" s="35"/>
      <c r="K18" s="35"/>
      <c r="L18" s="35"/>
      <c r="M18" s="35"/>
      <c r="N18" s="35"/>
      <c r="O18" s="35"/>
      <c r="P18" s="35"/>
      <c r="Q18" s="52"/>
      <c r="R18" s="36"/>
      <c r="S18" s="36"/>
      <c r="T18" s="35"/>
    </row>
    <row r="19" spans="1:20" ht="13" x14ac:dyDescent="0.3">
      <c r="C19" s="80"/>
      <c r="D19" s="82"/>
      <c r="E19" s="83" t="str">
        <f>E15</f>
        <v>CPIH deflation factor from 2019-20 FYE to 2017-18 FYA</v>
      </c>
      <c r="F19" s="136">
        <f>F15</f>
        <v>0.95963781461019027</v>
      </c>
      <c r="G19" s="83" t="str">
        <f t="shared" ref="G19" si="1">G15</f>
        <v>Factor</v>
      </c>
      <c r="H19" s="84"/>
      <c r="J19" s="35"/>
      <c r="K19" s="35"/>
      <c r="L19" s="35"/>
      <c r="M19" s="35"/>
      <c r="N19" s="35"/>
      <c r="O19" s="35"/>
      <c r="P19" s="35"/>
      <c r="Q19" s="52"/>
      <c r="R19" s="36"/>
      <c r="S19" s="36"/>
      <c r="T19" s="35"/>
    </row>
    <row r="20" spans="1:20" s="156" customFormat="1" ht="13" x14ac:dyDescent="0.3">
      <c r="A20" s="150"/>
      <c r="B20" s="150"/>
      <c r="C20" s="151"/>
      <c r="D20" s="152"/>
      <c r="E20" s="153" t="s">
        <v>174</v>
      </c>
      <c r="F20" s="154">
        <f>F18*F19</f>
        <v>1.147604064800007</v>
      </c>
      <c r="G20" s="155"/>
      <c r="H20" s="155"/>
      <c r="J20" s="157"/>
      <c r="K20" s="157"/>
      <c r="L20" s="157"/>
      <c r="M20" s="157"/>
      <c r="N20" s="157"/>
      <c r="O20" s="157"/>
      <c r="P20" s="157"/>
      <c r="Q20" s="158"/>
      <c r="R20" s="159"/>
      <c r="S20" s="159"/>
      <c r="T20" s="157"/>
    </row>
    <row r="21" spans="1:20" ht="13" x14ac:dyDescent="0.3">
      <c r="C21" s="80"/>
      <c r="D21" s="82"/>
      <c r="E21" s="83"/>
      <c r="F21" s="81"/>
      <c r="G21" s="81"/>
      <c r="H21" s="84"/>
      <c r="J21" s="35"/>
      <c r="K21" s="35"/>
      <c r="L21" s="35"/>
      <c r="M21" s="35"/>
      <c r="N21" s="35"/>
      <c r="O21" s="35"/>
      <c r="P21" s="35"/>
      <c r="Q21" s="52"/>
      <c r="R21" s="36"/>
      <c r="S21" s="36"/>
      <c r="T21" s="35"/>
    </row>
    <row r="22" spans="1:20" s="13" customFormat="1" ht="13.5" x14ac:dyDescent="0.35">
      <c r="A22" s="205" t="s">
        <v>21</v>
      </c>
      <c r="B22" s="114"/>
      <c r="C22" s="114"/>
      <c r="D22" s="146"/>
      <c r="E22" s="114"/>
      <c r="F22" s="114"/>
      <c r="G22" s="114"/>
      <c r="H22" s="114"/>
      <c r="I22" s="114"/>
      <c r="J22" s="114"/>
    </row>
  </sheetData>
  <pageMargins left="0.7" right="0.7" top="0.75" bottom="0.75" header="0.3" footer="0.3"/>
  <pageSetup paperSize="9" scale="67" orientation="landscape" r:id="rId1"/>
  <headerFooter>
    <oddHeader>&amp;L&amp;File
&amp;CSheet: &amp;A&amp;ROFFICIAL</oddHeader>
    <oddFooter>&amp;LPrinted on &amp;D at &amp;T&amp;CPage &amp;P of &amp;N&amp;ROfwat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5"/>
  </sheetPr>
  <dimension ref="A1:M124"/>
  <sheetViews>
    <sheetView showGridLines="0" topLeftCell="A43" zoomScaleNormal="100" workbookViewId="0">
      <selection activeCell="H8" sqref="H8"/>
    </sheetView>
  </sheetViews>
  <sheetFormatPr defaultColWidth="9.58203125" defaultRowHeight="12.5" x14ac:dyDescent="0.3"/>
  <cols>
    <col min="1" max="4" width="1.58203125" style="45" customWidth="1"/>
    <col min="5" max="5" width="45.58203125" style="45" customWidth="1"/>
    <col min="6" max="7" width="15.58203125" style="45" customWidth="1"/>
    <col min="8" max="8" width="15.58203125" style="50" customWidth="1"/>
    <col min="9" max="9" width="2.58203125" style="5" customWidth="1"/>
    <col min="10" max="16384" width="9.58203125" style="5"/>
  </cols>
  <sheetData>
    <row r="1" spans="1:12" s="33" customFormat="1" ht="27" x14ac:dyDescent="0.3">
      <c r="A1" s="89" t="str">
        <f ca="1" xml:space="preserve"> RIGHT(CELL("filename", $A$1), LEN(CELL("filename", $A$1)) - SEARCH("]", CELL("filename", $A$1)))</f>
        <v>Calculations</v>
      </c>
      <c r="B1" s="90"/>
      <c r="C1" s="90"/>
      <c r="D1" s="90"/>
      <c r="E1" s="91"/>
      <c r="F1" s="91"/>
      <c r="G1" s="91"/>
      <c r="H1" s="104" t="str">
        <f>Inputs!F5</f>
        <v>Yorkshire Water</v>
      </c>
      <c r="I1" s="20"/>
      <c r="J1" s="32"/>
      <c r="L1" s="34"/>
    </row>
    <row r="2" spans="1:12" s="21" customFormat="1" ht="13" x14ac:dyDescent="0.3">
      <c r="A2" s="92"/>
      <c r="B2" s="92"/>
      <c r="C2" s="92"/>
      <c r="D2" s="92"/>
      <c r="E2" s="92"/>
      <c r="F2" s="222" t="s">
        <v>66</v>
      </c>
      <c r="G2" s="93" t="s">
        <v>67</v>
      </c>
      <c r="H2" s="105" t="s">
        <v>68</v>
      </c>
    </row>
    <row r="3" spans="1:12" s="10" customFormat="1" ht="13" x14ac:dyDescent="0.3">
      <c r="A3" s="14" t="s">
        <v>36</v>
      </c>
      <c r="B3" s="94"/>
      <c r="C3" s="94"/>
      <c r="D3" s="95"/>
      <c r="E3" s="17"/>
      <c r="F3" s="22"/>
      <c r="G3" s="22"/>
      <c r="H3" s="19"/>
      <c r="I3" s="18"/>
    </row>
    <row r="4" spans="1:12" s="26" customFormat="1" x14ac:dyDescent="0.3">
      <c r="A4" s="23"/>
      <c r="B4" s="96"/>
      <c r="C4" s="96"/>
      <c r="D4" s="97"/>
      <c r="E4" s="24"/>
      <c r="F4" s="25"/>
      <c r="G4" s="25"/>
      <c r="H4" s="27"/>
      <c r="I4" s="27"/>
    </row>
    <row r="5" spans="1:12" s="26" customFormat="1" ht="13" x14ac:dyDescent="0.3">
      <c r="A5" s="23"/>
      <c r="B5" s="24"/>
      <c r="C5" s="188" t="str">
        <f>Inputs!C12</f>
        <v>ODI payments as at FD</v>
      </c>
      <c r="D5" s="97"/>
      <c r="E5" s="24"/>
      <c r="F5" s="25"/>
      <c r="G5" s="25"/>
      <c r="H5" s="27"/>
      <c r="I5" s="27"/>
    </row>
    <row r="6" spans="1:12" s="26" customFormat="1" x14ac:dyDescent="0.3">
      <c r="A6" s="23"/>
      <c r="B6" s="96"/>
      <c r="C6" s="96"/>
      <c r="D6" s="97"/>
      <c r="E6" s="24"/>
      <c r="F6" s="25"/>
      <c r="G6" s="25"/>
      <c r="H6" s="27"/>
      <c r="I6" s="27"/>
    </row>
    <row r="7" spans="1:12" s="1" customFormat="1" x14ac:dyDescent="0.3">
      <c r="A7" s="76"/>
      <c r="B7" s="76"/>
      <c r="C7" s="76"/>
      <c r="D7" s="189" t="str">
        <f>Inputs!D14</f>
        <v>In-period revenue ODI payments (by price control)</v>
      </c>
      <c r="E7" s="76"/>
      <c r="F7" s="99"/>
      <c r="G7" s="99"/>
      <c r="H7" s="106"/>
    </row>
    <row r="8" spans="1:12" s="1" customFormat="1" x14ac:dyDescent="0.3">
      <c r="A8" s="76"/>
      <c r="B8" s="76"/>
      <c r="C8" s="76"/>
      <c r="D8" s="76"/>
      <c r="E8" s="190" t="str">
        <f>Inputs!E15</f>
        <v>Water resources</v>
      </c>
      <c r="F8" s="100"/>
      <c r="G8" s="191" t="str">
        <f>Inputs!G15</f>
        <v>£m (2012-13 prices)</v>
      </c>
      <c r="H8" s="192">
        <f>Inputs!F15</f>
        <v>0</v>
      </c>
    </row>
    <row r="9" spans="1:12" s="1" customFormat="1" x14ac:dyDescent="0.3">
      <c r="A9" s="76"/>
      <c r="B9" s="76"/>
      <c r="C9" s="76"/>
      <c r="D9" s="76"/>
      <c r="E9" s="190" t="str">
        <f>Inputs!E16</f>
        <v>Water network plus</v>
      </c>
      <c r="F9" s="100"/>
      <c r="G9" s="191" t="str">
        <f>Inputs!G16</f>
        <v>£m (2012-13 prices)</v>
      </c>
      <c r="H9" s="192">
        <f>Inputs!F16</f>
        <v>0</v>
      </c>
    </row>
    <row r="10" spans="1:12" s="1" customFormat="1" x14ac:dyDescent="0.3">
      <c r="A10" s="76"/>
      <c r="B10" s="76"/>
      <c r="C10" s="76"/>
      <c r="D10" s="76"/>
      <c r="E10" s="190" t="str">
        <f>Inputs!E17</f>
        <v>Wastewater network plus</v>
      </c>
      <c r="F10" s="100"/>
      <c r="G10" s="191" t="str">
        <f>Inputs!G17</f>
        <v>£m (2012-13 prices)</v>
      </c>
      <c r="H10" s="192">
        <f>Inputs!F17</f>
        <v>0</v>
      </c>
    </row>
    <row r="11" spans="1:12" s="1" customFormat="1" x14ac:dyDescent="0.3">
      <c r="A11" s="76"/>
      <c r="B11" s="76"/>
      <c r="C11" s="76"/>
      <c r="D11" s="76"/>
      <c r="E11" s="190" t="str">
        <f>Inputs!E18</f>
        <v>Bioresources (sludge)</v>
      </c>
      <c r="F11" s="100"/>
      <c r="G11" s="191" t="str">
        <f>Inputs!G18</f>
        <v>£m (2012-13 prices)</v>
      </c>
      <c r="H11" s="192">
        <f>Inputs!F18</f>
        <v>0</v>
      </c>
    </row>
    <row r="12" spans="1:12" s="1" customFormat="1" x14ac:dyDescent="0.3">
      <c r="A12" s="76"/>
      <c r="B12" s="76"/>
      <c r="C12" s="76"/>
      <c r="D12" s="76"/>
      <c r="E12" s="190" t="str">
        <f>Inputs!E19</f>
        <v>Residential retail</v>
      </c>
      <c r="F12" s="100"/>
      <c r="G12" s="191" t="str">
        <f>Inputs!G19</f>
        <v>£m (2012-13 prices)</v>
      </c>
      <c r="H12" s="192">
        <f>Inputs!F19</f>
        <v>0</v>
      </c>
    </row>
    <row r="13" spans="1:12" s="1" customFormat="1" x14ac:dyDescent="0.3">
      <c r="A13" s="76"/>
      <c r="B13" s="76"/>
      <c r="C13" s="76"/>
      <c r="D13" s="76"/>
      <c r="E13" s="190" t="str">
        <f>Inputs!E20</f>
        <v>Business retail</v>
      </c>
      <c r="F13" s="100"/>
      <c r="G13" s="191" t="str">
        <f>Inputs!G20</f>
        <v>£m (2012-13 prices)</v>
      </c>
      <c r="H13" s="192">
        <f>Inputs!F20</f>
        <v>0</v>
      </c>
    </row>
    <row r="14" spans="1:12" s="1" customFormat="1" x14ac:dyDescent="0.3">
      <c r="A14" s="76"/>
      <c r="B14" s="76"/>
      <c r="C14" s="76"/>
      <c r="D14" s="76"/>
      <c r="E14" s="190" t="str">
        <f>Inputs!E21</f>
        <v>Dummy control</v>
      </c>
      <c r="F14" s="100"/>
      <c r="G14" s="191" t="str">
        <f>Inputs!G21</f>
        <v>£m (2012-13 prices)</v>
      </c>
      <c r="H14" s="192">
        <f>Inputs!F21</f>
        <v>0</v>
      </c>
    </row>
    <row r="15" spans="1:12" s="1" customFormat="1" x14ac:dyDescent="0.3">
      <c r="A15" s="76"/>
      <c r="B15" s="76"/>
      <c r="C15" s="76"/>
      <c r="D15" s="76"/>
      <c r="E15" s="31"/>
      <c r="F15" s="100"/>
      <c r="G15" s="100"/>
      <c r="H15" s="29"/>
    </row>
    <row r="16" spans="1:12" s="1" customFormat="1" x14ac:dyDescent="0.3">
      <c r="A16" s="76"/>
      <c r="B16" s="76"/>
      <c r="C16" s="76"/>
      <c r="D16" s="189" t="str">
        <f>Inputs!D23</f>
        <v>End of period revenue ODI payments (by price control)</v>
      </c>
      <c r="E16" s="76"/>
      <c r="F16" s="99"/>
      <c r="G16" s="99"/>
      <c r="H16" s="106"/>
    </row>
    <row r="17" spans="1:13" s="1" customFormat="1" x14ac:dyDescent="0.3">
      <c r="A17" s="76"/>
      <c r="B17" s="76"/>
      <c r="C17" s="76"/>
      <c r="D17" s="76"/>
      <c r="E17" s="190" t="str">
        <f>Inputs!E24</f>
        <v>Water resources</v>
      </c>
      <c r="F17" s="100"/>
      <c r="G17" s="191" t="str">
        <f>Inputs!G24</f>
        <v>£m (2012-13 prices)</v>
      </c>
      <c r="H17" s="192">
        <f>Inputs!F24</f>
        <v>0.33535279999999978</v>
      </c>
    </row>
    <row r="18" spans="1:13" s="1" customFormat="1" x14ac:dyDescent="0.3">
      <c r="A18" s="76"/>
      <c r="B18" s="76"/>
      <c r="C18" s="76"/>
      <c r="D18" s="76"/>
      <c r="E18" s="190" t="str">
        <f>Inputs!E25</f>
        <v>Water network plus</v>
      </c>
      <c r="F18" s="100"/>
      <c r="G18" s="191" t="str">
        <f>Inputs!G25</f>
        <v>£m (2012-13 prices)</v>
      </c>
      <c r="H18" s="192">
        <f>Inputs!F25</f>
        <v>10.47935244</v>
      </c>
    </row>
    <row r="19" spans="1:13" s="1" customFormat="1" x14ac:dyDescent="0.3">
      <c r="A19" s="76"/>
      <c r="B19" s="76"/>
      <c r="C19" s="76"/>
      <c r="D19" s="76"/>
      <c r="E19" s="190" t="str">
        <f>Inputs!E26</f>
        <v>Wastewater network plus</v>
      </c>
      <c r="F19" s="100"/>
      <c r="G19" s="191" t="str">
        <f>Inputs!G26</f>
        <v>£m (2012-13 prices)</v>
      </c>
      <c r="H19" s="192">
        <f>Inputs!F26</f>
        <v>18.098546000999999</v>
      </c>
    </row>
    <row r="20" spans="1:13" s="1" customFormat="1" x14ac:dyDescent="0.3">
      <c r="A20" s="76"/>
      <c r="B20" s="76"/>
      <c r="C20" s="76"/>
      <c r="D20" s="76"/>
      <c r="E20" s="190" t="str">
        <f>Inputs!E27</f>
        <v>Bioresources (sludge)</v>
      </c>
      <c r="F20" s="100"/>
      <c r="G20" s="191" t="str">
        <f>Inputs!G27</f>
        <v>£m (2012-13 prices)</v>
      </c>
      <c r="H20" s="192">
        <f>Inputs!F27</f>
        <v>0</v>
      </c>
    </row>
    <row r="21" spans="1:13" s="1" customFormat="1" x14ac:dyDescent="0.3">
      <c r="A21" s="76"/>
      <c r="B21" s="76"/>
      <c r="C21" s="76"/>
      <c r="D21" s="98"/>
      <c r="E21" s="190" t="str">
        <f>Inputs!E28</f>
        <v>Residential retail</v>
      </c>
      <c r="F21" s="100"/>
      <c r="G21" s="191" t="str">
        <f>Inputs!G28</f>
        <v>£m (2012-13 prices)</v>
      </c>
      <c r="H21" s="192">
        <f>Inputs!F28</f>
        <v>0</v>
      </c>
    </row>
    <row r="22" spans="1:13" s="30" customFormat="1" x14ac:dyDescent="0.3">
      <c r="A22" s="101"/>
      <c r="B22" s="101"/>
      <c r="C22" s="101"/>
      <c r="D22" s="101"/>
      <c r="E22" s="190" t="str">
        <f>Inputs!E29</f>
        <v>Business retail</v>
      </c>
      <c r="F22" s="100"/>
      <c r="G22" s="191" t="str">
        <f>Inputs!G29</f>
        <v>£m (2012-13 prices)</v>
      </c>
      <c r="H22" s="192">
        <f>Inputs!F29</f>
        <v>0</v>
      </c>
    </row>
    <row r="23" spans="1:13" s="30" customFormat="1" x14ac:dyDescent="0.3">
      <c r="A23" s="101"/>
      <c r="B23" s="101"/>
      <c r="C23" s="101"/>
      <c r="D23" s="101"/>
      <c r="E23" s="190" t="str">
        <f>Inputs!E30</f>
        <v>Dummy control</v>
      </c>
      <c r="F23" s="100"/>
      <c r="G23" s="191" t="str">
        <f>Inputs!G30</f>
        <v>£m (2012-13 prices)</v>
      </c>
      <c r="H23" s="192">
        <f>Inputs!F30</f>
        <v>0</v>
      </c>
    </row>
    <row r="24" spans="1:13" s="30" customFormat="1" x14ac:dyDescent="0.3">
      <c r="A24" s="101"/>
      <c r="B24" s="101"/>
      <c r="C24" s="101"/>
      <c r="D24" s="101"/>
      <c r="E24" s="31"/>
      <c r="F24" s="100"/>
      <c r="G24" s="100"/>
      <c r="H24" s="28"/>
    </row>
    <row r="25" spans="1:13" s="30" customFormat="1" x14ac:dyDescent="0.3">
      <c r="A25" s="101"/>
      <c r="B25" s="101"/>
      <c r="C25" s="101"/>
      <c r="D25" s="189" t="str">
        <f>Inputs!D32</f>
        <v>End of period RCV payments (by price control)</v>
      </c>
      <c r="E25" s="76"/>
      <c r="F25" s="99"/>
      <c r="G25" s="99"/>
      <c r="H25" s="106"/>
    </row>
    <row r="26" spans="1:13" s="30" customFormat="1" x14ac:dyDescent="0.3">
      <c r="A26" s="101"/>
      <c r="B26" s="101"/>
      <c r="C26" s="101"/>
      <c r="D26" s="76"/>
      <c r="E26" s="190" t="str">
        <f>Inputs!E33</f>
        <v>Water resources</v>
      </c>
      <c r="F26" s="100"/>
      <c r="G26" s="191" t="str">
        <f>Inputs!G33</f>
        <v>£m (2012-13 prices)</v>
      </c>
      <c r="H26" s="192">
        <f>Inputs!F33</f>
        <v>0</v>
      </c>
    </row>
    <row r="27" spans="1:13" s="30" customFormat="1" x14ac:dyDescent="0.3">
      <c r="A27" s="101"/>
      <c r="B27" s="101"/>
      <c r="C27" s="101"/>
      <c r="D27" s="76"/>
      <c r="E27" s="190" t="str">
        <f>Inputs!E34</f>
        <v>Water network plus</v>
      </c>
      <c r="F27" s="100"/>
      <c r="G27" s="191" t="str">
        <f>Inputs!G34</f>
        <v>£m (2012-13 prices)</v>
      </c>
      <c r="H27" s="192">
        <f>Inputs!F34</f>
        <v>-4.5936000000000003</v>
      </c>
    </row>
    <row r="28" spans="1:13" s="30" customFormat="1" x14ac:dyDescent="0.3">
      <c r="A28" s="101"/>
      <c r="B28" s="101"/>
      <c r="C28" s="101"/>
      <c r="D28" s="76"/>
      <c r="E28" s="190" t="str">
        <f>Inputs!E35</f>
        <v>Wastewater network plus</v>
      </c>
      <c r="F28" s="100"/>
      <c r="G28" s="191" t="str">
        <f>Inputs!G35</f>
        <v>£m (2012-13 prices)</v>
      </c>
      <c r="H28" s="192">
        <f>Inputs!F35</f>
        <v>0</v>
      </c>
    </row>
    <row r="29" spans="1:13" s="1" customFormat="1" x14ac:dyDescent="0.3">
      <c r="A29" s="76"/>
      <c r="B29" s="76"/>
      <c r="C29" s="76"/>
      <c r="D29" s="76"/>
      <c r="E29" s="190" t="str">
        <f>Inputs!E36</f>
        <v>Bioresources (sludge)</v>
      </c>
      <c r="F29" s="100"/>
      <c r="G29" s="191" t="str">
        <f>Inputs!G36</f>
        <v>£m (2012-13 prices)</v>
      </c>
      <c r="H29" s="192">
        <f>Inputs!F36</f>
        <v>0</v>
      </c>
      <c r="M29" s="30"/>
    </row>
    <row r="30" spans="1:13" s="1" customFormat="1" x14ac:dyDescent="0.3">
      <c r="A30" s="76"/>
      <c r="B30" s="76"/>
      <c r="C30" s="76"/>
      <c r="D30" s="98"/>
      <c r="E30" s="190" t="str">
        <f>Inputs!E37</f>
        <v>Residential retail</v>
      </c>
      <c r="F30" s="100"/>
      <c r="G30" s="191" t="str">
        <f>Inputs!G37</f>
        <v>£m (2012-13 prices)</v>
      </c>
      <c r="H30" s="192">
        <f>Inputs!F37</f>
        <v>0</v>
      </c>
      <c r="M30" s="30"/>
    </row>
    <row r="31" spans="1:13" s="1" customFormat="1" x14ac:dyDescent="0.3">
      <c r="A31" s="76"/>
      <c r="B31" s="76"/>
      <c r="C31" s="76"/>
      <c r="D31" s="101"/>
      <c r="E31" s="190" t="str">
        <f>Inputs!E38</f>
        <v>Business retail</v>
      </c>
      <c r="F31" s="100"/>
      <c r="G31" s="191" t="str">
        <f>Inputs!G38</f>
        <v>£m (2012-13 prices)</v>
      </c>
      <c r="H31" s="192">
        <f>Inputs!F38</f>
        <v>0</v>
      </c>
      <c r="M31" s="30"/>
    </row>
    <row r="32" spans="1:13" s="1" customFormat="1" x14ac:dyDescent="0.3">
      <c r="A32" s="76"/>
      <c r="B32" s="76"/>
      <c r="C32" s="76"/>
      <c r="D32" s="101"/>
      <c r="E32" s="190" t="str">
        <f>Inputs!E39</f>
        <v>Dummy control</v>
      </c>
      <c r="F32" s="100"/>
      <c r="G32" s="191" t="str">
        <f>Inputs!G39</f>
        <v>£m (2012-13 prices)</v>
      </c>
      <c r="H32" s="192">
        <f>Inputs!F39</f>
        <v>0</v>
      </c>
      <c r="M32" s="30"/>
    </row>
    <row r="33" spans="1:13" s="1" customFormat="1" x14ac:dyDescent="0.3">
      <c r="A33" s="76"/>
      <c r="B33" s="76"/>
      <c r="C33" s="96"/>
      <c r="D33" s="97"/>
      <c r="E33" s="24"/>
      <c r="F33" s="25"/>
      <c r="G33" s="25"/>
      <c r="H33" s="27"/>
      <c r="M33" s="30"/>
    </row>
    <row r="34" spans="1:13" s="1" customFormat="1" ht="13" x14ac:dyDescent="0.3">
      <c r="A34" s="76"/>
      <c r="B34" s="76"/>
      <c r="C34" s="188" t="str">
        <f>Inputs!C43</f>
        <v>Actual ODI payments</v>
      </c>
      <c r="D34" s="97"/>
      <c r="E34" s="24"/>
      <c r="F34" s="25"/>
      <c r="G34" s="25"/>
      <c r="H34" s="27"/>
      <c r="M34" s="30"/>
    </row>
    <row r="35" spans="1:13" s="1" customFormat="1" x14ac:dyDescent="0.3">
      <c r="A35" s="76"/>
      <c r="B35" s="76"/>
      <c r="C35" s="96"/>
      <c r="D35" s="97"/>
      <c r="E35" s="24"/>
      <c r="F35" s="25"/>
      <c r="G35" s="25"/>
      <c r="H35" s="27"/>
    </row>
    <row r="36" spans="1:13" s="1" customFormat="1" x14ac:dyDescent="0.3">
      <c r="A36" s="76"/>
      <c r="B36" s="76"/>
      <c r="C36" s="76"/>
      <c r="D36" s="189" t="str">
        <f>Inputs!D45</f>
        <v>In-period revenue ODI payments (by price control)</v>
      </c>
      <c r="E36" s="76"/>
      <c r="F36" s="99"/>
      <c r="G36" s="99"/>
      <c r="H36" s="106"/>
    </row>
    <row r="37" spans="1:13" s="1" customFormat="1" x14ac:dyDescent="0.3">
      <c r="A37" s="76"/>
      <c r="B37" s="76"/>
      <c r="C37" s="76"/>
      <c r="D37" s="76"/>
      <c r="E37" s="190" t="str">
        <f>Inputs!E46</f>
        <v>Water resources</v>
      </c>
      <c r="F37" s="100"/>
      <c r="G37" s="191" t="str">
        <f>Inputs!G46</f>
        <v>£m (2012-13 prices)</v>
      </c>
      <c r="H37" s="192">
        <f>Inputs!F46</f>
        <v>0</v>
      </c>
    </row>
    <row r="38" spans="1:13" s="1" customFormat="1" x14ac:dyDescent="0.3">
      <c r="A38" s="76"/>
      <c r="B38" s="76"/>
      <c r="C38" s="76"/>
      <c r="D38" s="76"/>
      <c r="E38" s="190" t="str">
        <f>Inputs!E47</f>
        <v>Water network plus</v>
      </c>
      <c r="F38" s="100"/>
      <c r="G38" s="191" t="str">
        <f>Inputs!G47</f>
        <v>£m (2012-13 prices)</v>
      </c>
      <c r="H38" s="192">
        <f>Inputs!F47</f>
        <v>0</v>
      </c>
    </row>
    <row r="39" spans="1:13" s="1" customFormat="1" x14ac:dyDescent="0.3">
      <c r="A39" s="76"/>
      <c r="B39" s="76"/>
      <c r="C39" s="76"/>
      <c r="D39" s="76"/>
      <c r="E39" s="190" t="str">
        <f>Inputs!E48</f>
        <v>Wastewater network plus</v>
      </c>
      <c r="F39" s="100"/>
      <c r="G39" s="191" t="str">
        <f>Inputs!G48</f>
        <v>£m (2012-13 prices)</v>
      </c>
      <c r="H39" s="192">
        <f>Inputs!F48</f>
        <v>0</v>
      </c>
    </row>
    <row r="40" spans="1:13" s="1" customFormat="1" x14ac:dyDescent="0.3">
      <c r="A40" s="76"/>
      <c r="B40" s="76"/>
      <c r="C40" s="76"/>
      <c r="D40" s="76"/>
      <c r="E40" s="190" t="str">
        <f>Inputs!E49</f>
        <v>Bioresources (sludge)</v>
      </c>
      <c r="F40" s="100"/>
      <c r="G40" s="191" t="str">
        <f>Inputs!G49</f>
        <v>£m (2012-13 prices)</v>
      </c>
      <c r="H40" s="192">
        <f>Inputs!F49</f>
        <v>0</v>
      </c>
    </row>
    <row r="41" spans="1:13" s="1" customFormat="1" x14ac:dyDescent="0.3">
      <c r="A41" s="76"/>
      <c r="B41" s="76"/>
      <c r="C41" s="76"/>
      <c r="D41" s="76"/>
      <c r="E41" s="190" t="str">
        <f>Inputs!E50</f>
        <v>Residential retail</v>
      </c>
      <c r="F41" s="100"/>
      <c r="G41" s="191" t="str">
        <f>Inputs!G50</f>
        <v>£m (2012-13 prices)</v>
      </c>
      <c r="H41" s="192">
        <f>Inputs!F50</f>
        <v>0</v>
      </c>
    </row>
    <row r="42" spans="1:13" s="1" customFormat="1" x14ac:dyDescent="0.3">
      <c r="A42" s="76"/>
      <c r="B42" s="76"/>
      <c r="C42" s="76"/>
      <c r="D42" s="76"/>
      <c r="E42" s="190" t="str">
        <f>Inputs!E51</f>
        <v>Business retail</v>
      </c>
      <c r="F42" s="100"/>
      <c r="G42" s="191" t="str">
        <f>Inputs!G51</f>
        <v>£m (2012-13 prices)</v>
      </c>
      <c r="H42" s="192">
        <f>Inputs!F51</f>
        <v>0</v>
      </c>
    </row>
    <row r="43" spans="1:13" s="1" customFormat="1" x14ac:dyDescent="0.3">
      <c r="A43" s="76"/>
      <c r="B43" s="76"/>
      <c r="C43" s="76"/>
      <c r="D43" s="76"/>
      <c r="E43" s="190" t="str">
        <f>Inputs!E52</f>
        <v>Dummy control</v>
      </c>
      <c r="F43" s="100"/>
      <c r="G43" s="191" t="str">
        <f>Inputs!G52</f>
        <v>£m (2012-13 prices)</v>
      </c>
      <c r="H43" s="192">
        <f>Inputs!F52</f>
        <v>0</v>
      </c>
    </row>
    <row r="44" spans="1:13" s="1" customFormat="1" x14ac:dyDescent="0.3">
      <c r="A44" s="76"/>
      <c r="B44" s="76"/>
      <c r="C44" s="76"/>
      <c r="D44" s="76"/>
      <c r="E44" s="31"/>
      <c r="F44" s="100"/>
      <c r="G44" s="100"/>
      <c r="H44" s="29"/>
    </row>
    <row r="45" spans="1:13" s="1" customFormat="1" x14ac:dyDescent="0.3">
      <c r="A45" s="76"/>
      <c r="B45" s="76"/>
      <c r="C45" s="76"/>
      <c r="D45" s="189" t="str">
        <f>Inputs!D54</f>
        <v>End of period revenue ODI payments (by price control)</v>
      </c>
      <c r="E45" s="76"/>
      <c r="F45" s="99"/>
      <c r="G45" s="99"/>
      <c r="H45" s="106"/>
    </row>
    <row r="46" spans="1:13" s="1" customFormat="1" x14ac:dyDescent="0.3">
      <c r="A46" s="76"/>
      <c r="B46" s="76"/>
      <c r="C46" s="76"/>
      <c r="D46" s="76"/>
      <c r="E46" s="190" t="str">
        <f>Inputs!E55</f>
        <v>Water resources</v>
      </c>
      <c r="F46" s="100"/>
      <c r="G46" s="191" t="str">
        <f>Inputs!G55</f>
        <v>£m (2012-13 prices)</v>
      </c>
      <c r="H46" s="192">
        <f>Inputs!F55</f>
        <v>0.37929416818181816</v>
      </c>
    </row>
    <row r="47" spans="1:13" s="1" customFormat="1" x14ac:dyDescent="0.3">
      <c r="A47" s="76"/>
      <c r="B47" s="76"/>
      <c r="C47" s="76"/>
      <c r="D47" s="76"/>
      <c r="E47" s="190" t="str">
        <f>Inputs!E56</f>
        <v>Water network plus</v>
      </c>
      <c r="F47" s="100"/>
      <c r="G47" s="191" t="str">
        <f>Inputs!G56</f>
        <v>£m (2012-13 prices)</v>
      </c>
      <c r="H47" s="192">
        <f>Inputs!F56</f>
        <v>10.388439839999998</v>
      </c>
    </row>
    <row r="48" spans="1:13" s="1" customFormat="1" x14ac:dyDescent="0.3">
      <c r="A48" s="76"/>
      <c r="B48" s="76"/>
      <c r="C48" s="76"/>
      <c r="D48" s="76"/>
      <c r="E48" s="190" t="str">
        <f>Inputs!E57</f>
        <v>Wastewater network plus</v>
      </c>
      <c r="F48" s="100"/>
      <c r="G48" s="191" t="str">
        <f>Inputs!G57</f>
        <v>£m (2012-13 prices)</v>
      </c>
      <c r="H48" s="192">
        <f>Inputs!F57</f>
        <v>18.653945001</v>
      </c>
    </row>
    <row r="49" spans="1:9" s="1" customFormat="1" x14ac:dyDescent="0.3">
      <c r="A49" s="76"/>
      <c r="B49" s="76"/>
      <c r="C49" s="76"/>
      <c r="D49" s="76"/>
      <c r="E49" s="190" t="str">
        <f>Inputs!E58</f>
        <v>Bioresources (sludge)</v>
      </c>
      <c r="F49" s="100"/>
      <c r="G49" s="191" t="str">
        <f>Inputs!G58</f>
        <v>£m (2012-13 prices)</v>
      </c>
      <c r="H49" s="192">
        <f>Inputs!F58</f>
        <v>0</v>
      </c>
    </row>
    <row r="50" spans="1:9" s="1" customFormat="1" x14ac:dyDescent="0.3">
      <c r="A50" s="76"/>
      <c r="B50" s="76"/>
      <c r="C50" s="76"/>
      <c r="D50" s="98"/>
      <c r="E50" s="190" t="str">
        <f>Inputs!E59</f>
        <v>Residential retail</v>
      </c>
      <c r="F50" s="100"/>
      <c r="G50" s="191" t="str">
        <f>Inputs!G59</f>
        <v>£m (2012-13 prices)</v>
      </c>
      <c r="H50" s="192">
        <f>Inputs!F59</f>
        <v>0</v>
      </c>
    </row>
    <row r="51" spans="1:9" s="1" customFormat="1" x14ac:dyDescent="0.3">
      <c r="A51" s="76"/>
      <c r="B51" s="76"/>
      <c r="C51" s="101"/>
      <c r="D51" s="101"/>
      <c r="E51" s="190" t="str">
        <f>Inputs!E60</f>
        <v>Business retail</v>
      </c>
      <c r="F51" s="100"/>
      <c r="G51" s="191" t="str">
        <f>Inputs!G60</f>
        <v>£m (2012-13 prices)</v>
      </c>
      <c r="H51" s="192">
        <f>Inputs!F60</f>
        <v>0</v>
      </c>
    </row>
    <row r="52" spans="1:9" s="1" customFormat="1" x14ac:dyDescent="0.3">
      <c r="A52" s="76"/>
      <c r="B52" s="76"/>
      <c r="C52" s="101"/>
      <c r="D52" s="101"/>
      <c r="E52" s="190" t="str">
        <f>Inputs!E61</f>
        <v>Dummy control</v>
      </c>
      <c r="F52" s="100"/>
      <c r="G52" s="191" t="str">
        <f>Inputs!G61</f>
        <v>£m (2012-13 prices)</v>
      </c>
      <c r="H52" s="192">
        <f>Inputs!F61</f>
        <v>0</v>
      </c>
    </row>
    <row r="53" spans="1:9" s="1" customFormat="1" x14ac:dyDescent="0.3">
      <c r="A53" s="76"/>
      <c r="B53" s="76"/>
      <c r="C53" s="101"/>
      <c r="D53" s="101"/>
      <c r="E53" s="31"/>
      <c r="F53" s="100"/>
      <c r="G53" s="100"/>
      <c r="H53" s="28"/>
    </row>
    <row r="54" spans="1:9" s="1" customFormat="1" x14ac:dyDescent="0.3">
      <c r="A54" s="76"/>
      <c r="B54" s="76"/>
      <c r="C54" s="101"/>
      <c r="D54" s="189" t="str">
        <f>Inputs!D63</f>
        <v>End of period RCV payments (by price control)</v>
      </c>
      <c r="E54" s="76"/>
      <c r="F54" s="99"/>
      <c r="G54" s="99"/>
      <c r="H54" s="106"/>
    </row>
    <row r="55" spans="1:9" s="1" customFormat="1" x14ac:dyDescent="0.3">
      <c r="A55" s="76"/>
      <c r="B55" s="76"/>
      <c r="C55" s="101"/>
      <c r="D55" s="76"/>
      <c r="E55" s="190" t="str">
        <f>Inputs!E64</f>
        <v>Water resources</v>
      </c>
      <c r="F55" s="100"/>
      <c r="G55" s="191" t="str">
        <f>Inputs!G64</f>
        <v>£m (2012-13 prices)</v>
      </c>
      <c r="H55" s="192">
        <f>Inputs!F64</f>
        <v>0</v>
      </c>
    </row>
    <row r="56" spans="1:9" s="1" customFormat="1" x14ac:dyDescent="0.3">
      <c r="A56" s="76"/>
      <c r="B56" s="76"/>
      <c r="C56" s="101"/>
      <c r="D56" s="76"/>
      <c r="E56" s="190" t="str">
        <f>Inputs!E65</f>
        <v>Water network plus</v>
      </c>
      <c r="F56" s="100"/>
      <c r="G56" s="191" t="str">
        <f>Inputs!G65</f>
        <v>£m (2012-13 prices)</v>
      </c>
      <c r="H56" s="192">
        <f>Inputs!F65</f>
        <v>-1.7500116000042594</v>
      </c>
    </row>
    <row r="57" spans="1:9" s="10" customFormat="1" x14ac:dyDescent="0.3">
      <c r="A57" s="76"/>
      <c r="B57" s="76"/>
      <c r="C57" s="101"/>
      <c r="D57" s="76"/>
      <c r="E57" s="190" t="str">
        <f>Inputs!E66</f>
        <v>Wastewater network plus</v>
      </c>
      <c r="F57" s="100"/>
      <c r="G57" s="191" t="str">
        <f>Inputs!G66</f>
        <v>£m (2012-13 prices)</v>
      </c>
      <c r="H57" s="192">
        <f>Inputs!F66</f>
        <v>0</v>
      </c>
      <c r="I57" s="1"/>
    </row>
    <row r="58" spans="1:9" s="1" customFormat="1" x14ac:dyDescent="0.3">
      <c r="A58" s="76"/>
      <c r="B58" s="76"/>
      <c r="C58" s="76"/>
      <c r="D58" s="76"/>
      <c r="E58" s="190" t="str">
        <f>Inputs!E67</f>
        <v>Bioresources (sludge)</v>
      </c>
      <c r="F58" s="100"/>
      <c r="G58" s="191" t="str">
        <f>Inputs!G67</f>
        <v>£m (2012-13 prices)</v>
      </c>
      <c r="H58" s="192">
        <f>Inputs!F67</f>
        <v>0</v>
      </c>
    </row>
    <row r="59" spans="1:9" s="1" customFormat="1" x14ac:dyDescent="0.3">
      <c r="A59" s="76"/>
      <c r="B59" s="76"/>
      <c r="C59" s="76"/>
      <c r="D59" s="98"/>
      <c r="E59" s="190" t="str">
        <f>Inputs!E68</f>
        <v>Residential retail</v>
      </c>
      <c r="F59" s="100"/>
      <c r="G59" s="191" t="str">
        <f>Inputs!G68</f>
        <v>£m (2012-13 prices)</v>
      </c>
      <c r="H59" s="192">
        <f>Inputs!F68</f>
        <v>0</v>
      </c>
    </row>
    <row r="60" spans="1:9" s="1" customFormat="1" x14ac:dyDescent="0.3">
      <c r="A60" s="76"/>
      <c r="B60" s="76"/>
      <c r="C60" s="76"/>
      <c r="D60" s="101"/>
      <c r="E60" s="190" t="str">
        <f>Inputs!E69</f>
        <v>Business retail</v>
      </c>
      <c r="F60" s="100"/>
      <c r="G60" s="191" t="str">
        <f>Inputs!G69</f>
        <v>£m (2012-13 prices)</v>
      </c>
      <c r="H60" s="192">
        <f>Inputs!F69</f>
        <v>0</v>
      </c>
    </row>
    <row r="61" spans="1:9" s="1" customFormat="1" x14ac:dyDescent="0.3">
      <c r="A61" s="76"/>
      <c r="B61" s="76"/>
      <c r="C61" s="76"/>
      <c r="D61" s="101"/>
      <c r="E61" s="190" t="str">
        <f>Inputs!E70</f>
        <v>Dummy control</v>
      </c>
      <c r="F61" s="100"/>
      <c r="G61" s="191" t="str">
        <f>Inputs!G70</f>
        <v>£m (2012-13 prices)</v>
      </c>
      <c r="H61" s="192">
        <f>Inputs!F70</f>
        <v>0</v>
      </c>
    </row>
    <row r="62" spans="1:9" s="1" customFormat="1" x14ac:dyDescent="0.3">
      <c r="A62" s="76"/>
      <c r="B62" s="76"/>
      <c r="C62" s="76"/>
      <c r="D62" s="76"/>
      <c r="E62" s="76"/>
      <c r="F62" s="99"/>
      <c r="G62" s="99"/>
      <c r="H62" s="106"/>
    </row>
    <row r="63" spans="1:9" s="10" customFormat="1" ht="13" x14ac:dyDescent="0.3">
      <c r="A63" s="14" t="s">
        <v>175</v>
      </c>
      <c r="B63" s="94"/>
      <c r="C63" s="94"/>
      <c r="D63" s="95"/>
      <c r="E63" s="17"/>
      <c r="F63" s="22"/>
      <c r="G63" s="22"/>
      <c r="H63" s="19"/>
      <c r="I63" s="18"/>
    </row>
    <row r="64" spans="1:9" s="1" customFormat="1" ht="13.5" customHeight="1" x14ac:dyDescent="0.3">
      <c r="A64" s="76"/>
      <c r="B64" s="76"/>
      <c r="C64" s="96"/>
      <c r="D64" s="97"/>
      <c r="E64" s="24"/>
      <c r="F64" s="25"/>
      <c r="G64" s="25"/>
      <c r="H64" s="27"/>
    </row>
    <row r="65" spans="1:8" s="1" customFormat="1" ht="13.5" customHeight="1" x14ac:dyDescent="0.3">
      <c r="A65" s="76"/>
      <c r="B65" s="76"/>
      <c r="C65" s="76"/>
      <c r="D65" s="102" t="s">
        <v>176</v>
      </c>
      <c r="E65" s="24"/>
      <c r="F65" s="25"/>
      <c r="G65" s="25"/>
      <c r="H65" s="106"/>
    </row>
    <row r="66" spans="1:8" s="1" customFormat="1" ht="13.5" customHeight="1" x14ac:dyDescent="0.3">
      <c r="A66" s="76"/>
      <c r="B66" s="76"/>
      <c r="C66" s="76"/>
      <c r="D66" s="24"/>
      <c r="E66" s="24" t="s">
        <v>79</v>
      </c>
      <c r="F66" s="25"/>
      <c r="G66" s="25" t="str">
        <f>G37</f>
        <v>£m (2012-13 prices)</v>
      </c>
      <c r="H66" s="37">
        <f>H37-H8</f>
        <v>0</v>
      </c>
    </row>
    <row r="67" spans="1:8" s="1" customFormat="1" ht="13.5" customHeight="1" x14ac:dyDescent="0.3">
      <c r="A67" s="76"/>
      <c r="B67" s="76"/>
      <c r="C67" s="76"/>
      <c r="D67" s="24"/>
      <c r="E67" s="24" t="s">
        <v>80</v>
      </c>
      <c r="F67" s="25"/>
      <c r="G67" s="25" t="str">
        <f t="shared" ref="G67:G72" si="0">G38</f>
        <v>£m (2012-13 prices)</v>
      </c>
      <c r="H67" s="37">
        <f t="shared" ref="H67:H72" si="1">H38-H9</f>
        <v>0</v>
      </c>
    </row>
    <row r="68" spans="1:8" s="1" customFormat="1" ht="13.5" customHeight="1" x14ac:dyDescent="0.3">
      <c r="A68" s="76"/>
      <c r="B68" s="76"/>
      <c r="C68" s="76"/>
      <c r="D68" s="24"/>
      <c r="E68" s="24" t="s">
        <v>81</v>
      </c>
      <c r="F68" s="25"/>
      <c r="G68" s="25" t="str">
        <f t="shared" si="0"/>
        <v>£m (2012-13 prices)</v>
      </c>
      <c r="H68" s="37">
        <f t="shared" si="1"/>
        <v>0</v>
      </c>
    </row>
    <row r="69" spans="1:8" s="1" customFormat="1" ht="13.5" customHeight="1" x14ac:dyDescent="0.3">
      <c r="A69" s="76"/>
      <c r="B69" s="76"/>
      <c r="C69" s="76"/>
      <c r="D69" s="24"/>
      <c r="E69" s="24" t="s">
        <v>82</v>
      </c>
      <c r="F69" s="25"/>
      <c r="G69" s="25" t="str">
        <f t="shared" si="0"/>
        <v>£m (2012-13 prices)</v>
      </c>
      <c r="H69" s="37">
        <f t="shared" si="1"/>
        <v>0</v>
      </c>
    </row>
    <row r="70" spans="1:8" s="1" customFormat="1" ht="13.5" customHeight="1" x14ac:dyDescent="0.3">
      <c r="A70" s="76"/>
      <c r="B70" s="76"/>
      <c r="C70" s="76"/>
      <c r="D70" s="24"/>
      <c r="E70" s="24" t="s">
        <v>83</v>
      </c>
      <c r="F70" s="25"/>
      <c r="G70" s="25" t="str">
        <f t="shared" si="0"/>
        <v>£m (2012-13 prices)</v>
      </c>
      <c r="H70" s="37">
        <f t="shared" si="1"/>
        <v>0</v>
      </c>
    </row>
    <row r="71" spans="1:8" s="1" customFormat="1" ht="13.5" customHeight="1" x14ac:dyDescent="0.3">
      <c r="A71" s="76"/>
      <c r="B71" s="76"/>
      <c r="C71" s="76"/>
      <c r="D71" s="24"/>
      <c r="E71" s="24" t="s">
        <v>84</v>
      </c>
      <c r="F71" s="25"/>
      <c r="G71" s="25" t="str">
        <f t="shared" si="0"/>
        <v>£m (2012-13 prices)</v>
      </c>
      <c r="H71" s="37">
        <f t="shared" si="1"/>
        <v>0</v>
      </c>
    </row>
    <row r="72" spans="1:8" s="1" customFormat="1" ht="13.5" customHeight="1" x14ac:dyDescent="0.3">
      <c r="A72" s="76"/>
      <c r="B72" s="76"/>
      <c r="C72" s="76"/>
      <c r="D72" s="24"/>
      <c r="E72" s="24" t="s">
        <v>85</v>
      </c>
      <c r="F72" s="25"/>
      <c r="G72" s="25" t="str">
        <f t="shared" si="0"/>
        <v>£m (2012-13 prices)</v>
      </c>
      <c r="H72" s="37">
        <f t="shared" si="1"/>
        <v>0</v>
      </c>
    </row>
    <row r="73" spans="1:8" s="1" customFormat="1" ht="13.5" customHeight="1" x14ac:dyDescent="0.3">
      <c r="A73" s="76"/>
      <c r="B73" s="76"/>
      <c r="C73" s="76"/>
      <c r="D73" s="24"/>
      <c r="E73" s="24"/>
      <c r="F73" s="25"/>
      <c r="G73" s="25"/>
      <c r="H73" s="27"/>
    </row>
    <row r="74" spans="1:8" s="1" customFormat="1" ht="13.5" customHeight="1" x14ac:dyDescent="0.3">
      <c r="A74" s="76"/>
      <c r="B74" s="76"/>
      <c r="C74" s="76"/>
      <c r="D74" s="102" t="s">
        <v>86</v>
      </c>
      <c r="E74" s="24"/>
      <c r="F74" s="25"/>
      <c r="G74" s="25"/>
      <c r="H74" s="27"/>
    </row>
    <row r="75" spans="1:8" s="1" customFormat="1" ht="13.5" customHeight="1" x14ac:dyDescent="0.3">
      <c r="A75" s="76"/>
      <c r="B75" s="76"/>
      <c r="C75" s="76"/>
      <c r="D75" s="24"/>
      <c r="E75" s="24" t="s">
        <v>79</v>
      </c>
      <c r="F75" s="25"/>
      <c r="G75" s="25" t="str">
        <f>G46</f>
        <v>£m (2012-13 prices)</v>
      </c>
      <c r="H75" s="37">
        <f>H46-H17</f>
        <v>4.3941368181818374E-2</v>
      </c>
    </row>
    <row r="76" spans="1:8" s="1" customFormat="1" ht="13.5" customHeight="1" x14ac:dyDescent="0.3">
      <c r="A76" s="76"/>
      <c r="B76" s="76"/>
      <c r="C76" s="76"/>
      <c r="D76" s="24"/>
      <c r="E76" s="24" t="s">
        <v>80</v>
      </c>
      <c r="F76" s="25"/>
      <c r="G76" s="25" t="str">
        <f t="shared" ref="G76:G81" si="2">G47</f>
        <v>£m (2012-13 prices)</v>
      </c>
      <c r="H76" s="37">
        <f t="shared" ref="H76:H81" si="3">H47-H18</f>
        <v>-9.091260000000112E-2</v>
      </c>
    </row>
    <row r="77" spans="1:8" s="1" customFormat="1" ht="13.5" customHeight="1" x14ac:dyDescent="0.3">
      <c r="A77" s="76"/>
      <c r="B77" s="76"/>
      <c r="C77" s="76"/>
      <c r="D77" s="24"/>
      <c r="E77" s="24" t="s">
        <v>81</v>
      </c>
      <c r="F77" s="25"/>
      <c r="G77" s="25" t="str">
        <f t="shared" si="2"/>
        <v>£m (2012-13 prices)</v>
      </c>
      <c r="H77" s="37">
        <f t="shared" si="3"/>
        <v>0.55539900000000131</v>
      </c>
    </row>
    <row r="78" spans="1:8" s="1" customFormat="1" ht="13.5" customHeight="1" x14ac:dyDescent="0.3">
      <c r="A78" s="76"/>
      <c r="B78" s="76"/>
      <c r="C78" s="76"/>
      <c r="D78" s="24"/>
      <c r="E78" s="24" t="s">
        <v>82</v>
      </c>
      <c r="F78" s="25"/>
      <c r="G78" s="25" t="str">
        <f t="shared" si="2"/>
        <v>£m (2012-13 prices)</v>
      </c>
      <c r="H78" s="37">
        <f t="shared" si="3"/>
        <v>0</v>
      </c>
    </row>
    <row r="79" spans="1:8" s="1" customFormat="1" ht="13.5" customHeight="1" x14ac:dyDescent="0.3">
      <c r="A79" s="76"/>
      <c r="B79" s="76"/>
      <c r="C79" s="76"/>
      <c r="D79" s="102"/>
      <c r="E79" s="24" t="s">
        <v>83</v>
      </c>
      <c r="F79" s="25"/>
      <c r="G79" s="25" t="str">
        <f t="shared" si="2"/>
        <v>£m (2012-13 prices)</v>
      </c>
      <c r="H79" s="37">
        <f t="shared" si="3"/>
        <v>0</v>
      </c>
    </row>
    <row r="80" spans="1:8" s="1" customFormat="1" ht="13.5" customHeight="1" x14ac:dyDescent="0.3">
      <c r="A80" s="76"/>
      <c r="B80" s="76"/>
      <c r="C80" s="101"/>
      <c r="D80" s="24"/>
      <c r="E80" s="24" t="s">
        <v>84</v>
      </c>
      <c r="F80" s="25"/>
      <c r="G80" s="25" t="str">
        <f t="shared" si="2"/>
        <v>£m (2012-13 prices)</v>
      </c>
      <c r="H80" s="37">
        <f t="shared" si="3"/>
        <v>0</v>
      </c>
    </row>
    <row r="81" spans="1:8" s="1" customFormat="1" ht="13.5" customHeight="1" x14ac:dyDescent="0.3">
      <c r="A81" s="76"/>
      <c r="B81" s="76"/>
      <c r="C81" s="101"/>
      <c r="D81" s="24"/>
      <c r="E81" s="24" t="s">
        <v>85</v>
      </c>
      <c r="F81" s="25"/>
      <c r="G81" s="25" t="str">
        <f t="shared" si="2"/>
        <v>£m (2012-13 prices)</v>
      </c>
      <c r="H81" s="37">
        <f t="shared" si="3"/>
        <v>0</v>
      </c>
    </row>
    <row r="82" spans="1:8" s="1" customFormat="1" ht="13.5" customHeight="1" x14ac:dyDescent="0.3">
      <c r="A82" s="76"/>
      <c r="B82" s="76"/>
      <c r="C82" s="101"/>
      <c r="D82" s="24"/>
      <c r="E82" s="24"/>
      <c r="F82" s="25"/>
      <c r="G82" s="25"/>
      <c r="H82" s="37"/>
    </row>
    <row r="83" spans="1:8" s="1" customFormat="1" ht="13.5" customHeight="1" x14ac:dyDescent="0.3">
      <c r="A83" s="76"/>
      <c r="B83" s="76"/>
      <c r="C83" s="76"/>
      <c r="D83" s="98" t="s">
        <v>177</v>
      </c>
      <c r="E83" s="25"/>
      <c r="F83" s="25"/>
      <c r="G83" s="24"/>
      <c r="H83" s="37"/>
    </row>
    <row r="84" spans="1:8" s="1" customFormat="1" ht="13.5" customHeight="1" x14ac:dyDescent="0.3">
      <c r="A84" s="76"/>
      <c r="B84" s="76"/>
      <c r="C84" s="76"/>
      <c r="D84" s="24"/>
      <c r="E84" s="24" t="s">
        <v>79</v>
      </c>
      <c r="F84" s="25"/>
      <c r="G84" s="25" t="str">
        <f>G55</f>
        <v>£m (2012-13 prices)</v>
      </c>
      <c r="H84" s="37">
        <f>H66+H75</f>
        <v>4.3941368181818374E-2</v>
      </c>
    </row>
    <row r="85" spans="1:8" s="1" customFormat="1" ht="13.5" customHeight="1" x14ac:dyDescent="0.3">
      <c r="A85" s="76"/>
      <c r="B85" s="76"/>
      <c r="C85" s="76"/>
      <c r="D85" s="24"/>
      <c r="E85" s="24" t="s">
        <v>80</v>
      </c>
      <c r="F85" s="25"/>
      <c r="G85" s="25" t="str">
        <f t="shared" ref="G85:G90" si="4">G56</f>
        <v>£m (2012-13 prices)</v>
      </c>
      <c r="H85" s="37">
        <f t="shared" ref="H85:H90" si="5">H67+H76</f>
        <v>-9.091260000000112E-2</v>
      </c>
    </row>
    <row r="86" spans="1:8" s="1" customFormat="1" ht="13.5" customHeight="1" x14ac:dyDescent="0.3">
      <c r="A86" s="76"/>
      <c r="B86" s="76"/>
      <c r="C86" s="76"/>
      <c r="D86" s="24"/>
      <c r="E86" s="24" t="s">
        <v>81</v>
      </c>
      <c r="F86" s="25"/>
      <c r="G86" s="25" t="str">
        <f t="shared" si="4"/>
        <v>£m (2012-13 prices)</v>
      </c>
      <c r="H86" s="37">
        <f t="shared" si="5"/>
        <v>0.55539900000000131</v>
      </c>
    </row>
    <row r="87" spans="1:8" s="1" customFormat="1" ht="13.5" customHeight="1" x14ac:dyDescent="0.3">
      <c r="A87" s="76"/>
      <c r="B87" s="76"/>
      <c r="C87" s="76"/>
      <c r="D87" s="24"/>
      <c r="E87" s="24" t="s">
        <v>82</v>
      </c>
      <c r="F87" s="25"/>
      <c r="G87" s="25" t="str">
        <f t="shared" si="4"/>
        <v>£m (2012-13 prices)</v>
      </c>
      <c r="H87" s="37">
        <f t="shared" si="5"/>
        <v>0</v>
      </c>
    </row>
    <row r="88" spans="1:8" s="1" customFormat="1" ht="13.5" customHeight="1" x14ac:dyDescent="0.3">
      <c r="A88" s="76"/>
      <c r="B88" s="76"/>
      <c r="C88" s="98"/>
      <c r="D88" s="24"/>
      <c r="E88" s="24" t="s">
        <v>83</v>
      </c>
      <c r="F88" s="25"/>
      <c r="G88" s="25" t="str">
        <f t="shared" si="4"/>
        <v>£m (2012-13 prices)</v>
      </c>
      <c r="H88" s="37">
        <f t="shared" si="5"/>
        <v>0</v>
      </c>
    </row>
    <row r="89" spans="1:8" s="1" customFormat="1" ht="13.5" customHeight="1" x14ac:dyDescent="0.3">
      <c r="A89" s="76"/>
      <c r="B89" s="76"/>
      <c r="C89" s="101"/>
      <c r="D89" s="24"/>
      <c r="E89" s="24" t="s">
        <v>84</v>
      </c>
      <c r="F89" s="25"/>
      <c r="G89" s="25" t="str">
        <f t="shared" si="4"/>
        <v>£m (2012-13 prices)</v>
      </c>
      <c r="H89" s="37">
        <f t="shared" si="5"/>
        <v>0</v>
      </c>
    </row>
    <row r="90" spans="1:8" s="1" customFormat="1" ht="13.5" customHeight="1" x14ac:dyDescent="0.3">
      <c r="A90" s="76"/>
      <c r="B90" s="76"/>
      <c r="C90" s="101"/>
      <c r="D90" s="24"/>
      <c r="E90" s="24" t="s">
        <v>85</v>
      </c>
      <c r="F90" s="25"/>
      <c r="G90" s="25" t="str">
        <f t="shared" si="4"/>
        <v>£m (2012-13 prices)</v>
      </c>
      <c r="H90" s="37">
        <f t="shared" si="5"/>
        <v>0</v>
      </c>
    </row>
    <row r="91" spans="1:8" s="1" customFormat="1" ht="13.5" customHeight="1" x14ac:dyDescent="0.3">
      <c r="A91" s="76"/>
      <c r="B91" s="76"/>
      <c r="C91" s="101"/>
      <c r="D91" s="24"/>
      <c r="E91" s="24"/>
      <c r="F91" s="25"/>
      <c r="G91" s="25"/>
      <c r="H91" s="37"/>
    </row>
    <row r="92" spans="1:8" s="1" customFormat="1" ht="13.5" customHeight="1" x14ac:dyDescent="0.3">
      <c r="A92" s="76"/>
      <c r="B92" s="76"/>
      <c r="C92" s="101"/>
      <c r="D92" s="198" t="s">
        <v>178</v>
      </c>
      <c r="E92" s="24"/>
      <c r="F92" s="25"/>
      <c r="G92" s="25"/>
      <c r="H92" s="27"/>
    </row>
    <row r="93" spans="1:8" s="1" customFormat="1" ht="13.5" customHeight="1" x14ac:dyDescent="0.3">
      <c r="A93" s="76"/>
      <c r="B93" s="76"/>
      <c r="C93" s="101"/>
      <c r="D93" s="24"/>
      <c r="E93" s="24" t="s">
        <v>79</v>
      </c>
      <c r="F93" s="25"/>
      <c r="G93" s="25" t="str">
        <f>G84</f>
        <v>£m (2012-13 prices)</v>
      </c>
      <c r="H93" s="37">
        <f>H55-H26</f>
        <v>0</v>
      </c>
    </row>
    <row r="94" spans="1:8" s="1" customFormat="1" ht="13.5" customHeight="1" x14ac:dyDescent="0.3">
      <c r="A94" s="76"/>
      <c r="B94" s="76"/>
      <c r="C94" s="101"/>
      <c r="D94" s="24"/>
      <c r="E94" s="24" t="s">
        <v>80</v>
      </c>
      <c r="F94" s="25"/>
      <c r="G94" s="25" t="str">
        <f t="shared" ref="G94:G99" si="6">G85</f>
        <v>£m (2012-13 prices)</v>
      </c>
      <c r="H94" s="37">
        <f t="shared" ref="H94:H99" si="7">H56-H27</f>
        <v>2.843588399995741</v>
      </c>
    </row>
    <row r="95" spans="1:8" s="1" customFormat="1" ht="13.5" customHeight="1" x14ac:dyDescent="0.3">
      <c r="A95" s="76"/>
      <c r="B95" s="76"/>
      <c r="C95" s="101"/>
      <c r="D95" s="24"/>
      <c r="E95" s="24" t="s">
        <v>81</v>
      </c>
      <c r="F95" s="25"/>
      <c r="G95" s="25" t="str">
        <f t="shared" si="6"/>
        <v>£m (2012-13 prices)</v>
      </c>
      <c r="H95" s="37">
        <f t="shared" si="7"/>
        <v>0</v>
      </c>
    </row>
    <row r="96" spans="1:8" s="1" customFormat="1" ht="13.5" customHeight="1" x14ac:dyDescent="0.3">
      <c r="A96" s="76"/>
      <c r="B96" s="76"/>
      <c r="C96" s="76"/>
      <c r="D96" s="24"/>
      <c r="E96" s="24" t="s">
        <v>82</v>
      </c>
      <c r="F96" s="25"/>
      <c r="G96" s="25" t="str">
        <f t="shared" si="6"/>
        <v>£m (2012-13 prices)</v>
      </c>
      <c r="H96" s="37">
        <f t="shared" si="7"/>
        <v>0</v>
      </c>
    </row>
    <row r="97" spans="1:9" s="1" customFormat="1" ht="13.5" customHeight="1" x14ac:dyDescent="0.3">
      <c r="A97" s="76"/>
      <c r="B97" s="76"/>
      <c r="C97" s="76"/>
      <c r="D97" s="102"/>
      <c r="E97" s="24" t="s">
        <v>83</v>
      </c>
      <c r="F97" s="25"/>
      <c r="G97" s="25" t="str">
        <f t="shared" si="6"/>
        <v>£m (2012-13 prices)</v>
      </c>
      <c r="H97" s="37">
        <f t="shared" si="7"/>
        <v>0</v>
      </c>
    </row>
    <row r="98" spans="1:9" s="1" customFormat="1" ht="13.5" customHeight="1" x14ac:dyDescent="0.3">
      <c r="A98" s="76"/>
      <c r="B98" s="76"/>
      <c r="C98" s="76"/>
      <c r="D98" s="24"/>
      <c r="E98" s="24" t="s">
        <v>84</v>
      </c>
      <c r="F98" s="25"/>
      <c r="G98" s="25" t="str">
        <f t="shared" si="6"/>
        <v>£m (2012-13 prices)</v>
      </c>
      <c r="H98" s="37">
        <f t="shared" si="7"/>
        <v>0</v>
      </c>
    </row>
    <row r="99" spans="1:9" s="1" customFormat="1" ht="13.5" customHeight="1" x14ac:dyDescent="0.3">
      <c r="A99" s="76"/>
      <c r="B99" s="76"/>
      <c r="C99" s="76"/>
      <c r="D99" s="24"/>
      <c r="E99" s="24" t="s">
        <v>85</v>
      </c>
      <c r="F99" s="25"/>
      <c r="G99" s="25" t="str">
        <f t="shared" si="6"/>
        <v>£m (2012-13 prices)</v>
      </c>
      <c r="H99" s="37">
        <f t="shared" si="7"/>
        <v>0</v>
      </c>
    </row>
    <row r="100" spans="1:9" s="1" customFormat="1" ht="13.5" customHeight="1" x14ac:dyDescent="0.3">
      <c r="A100" s="76"/>
      <c r="B100" s="76"/>
      <c r="C100" s="76"/>
      <c r="D100" s="76"/>
      <c r="E100" s="76"/>
      <c r="F100" s="99"/>
      <c r="G100" s="99"/>
      <c r="H100" s="106"/>
    </row>
    <row r="101" spans="1:9" s="10" customFormat="1" ht="13" x14ac:dyDescent="0.3">
      <c r="A101" s="14" t="s">
        <v>179</v>
      </c>
      <c r="B101" s="94"/>
      <c r="C101" s="94"/>
      <c r="D101" s="95"/>
      <c r="E101" s="17"/>
      <c r="F101" s="22"/>
      <c r="G101" s="22"/>
      <c r="H101" s="19"/>
      <c r="I101" s="18"/>
    </row>
    <row r="102" spans="1:9" s="1" customFormat="1" ht="13.5" customHeight="1" x14ac:dyDescent="0.3">
      <c r="A102" s="76"/>
      <c r="B102" s="76"/>
      <c r="C102" s="96"/>
      <c r="D102" s="97"/>
      <c r="E102" s="24"/>
      <c r="F102" s="25"/>
      <c r="G102" s="25"/>
      <c r="H102" s="27"/>
    </row>
    <row r="103" spans="1:9" s="1" customFormat="1" ht="13.5" customHeight="1" x14ac:dyDescent="0.3">
      <c r="A103" s="76"/>
      <c r="B103" s="76"/>
      <c r="C103" s="96"/>
      <c r="D103" s="103" t="s">
        <v>180</v>
      </c>
      <c r="E103" s="24"/>
      <c r="F103" s="25"/>
      <c r="G103" s="25"/>
      <c r="H103" s="27"/>
    </row>
    <row r="104" spans="1:9" s="149" customFormat="1" ht="13.5" customHeight="1" x14ac:dyDescent="0.3">
      <c r="A104" s="31"/>
      <c r="B104" s="31"/>
      <c r="C104" s="147"/>
      <c r="D104" s="148"/>
      <c r="E104" s="190" t="str">
        <f>Indexation!E20</f>
        <v>Inflation factor (from RPI 2012-13 FYA to CPIH 2017-18 FYA)</v>
      </c>
      <c r="F104" s="194">
        <f>Indexation!F20</f>
        <v>1.147604064800007</v>
      </c>
      <c r="G104" s="190"/>
      <c r="H104" s="190"/>
    </row>
    <row r="105" spans="1:9" s="1" customFormat="1" ht="13.5" customHeight="1" x14ac:dyDescent="0.3">
      <c r="A105" s="76"/>
      <c r="B105" s="76"/>
      <c r="C105" s="96"/>
      <c r="D105" s="97"/>
      <c r="E105" s="193"/>
      <c r="F105" s="25"/>
      <c r="G105" s="195"/>
      <c r="H105" s="196"/>
    </row>
    <row r="106" spans="1:9" s="1" customFormat="1" ht="13.5" customHeight="1" x14ac:dyDescent="0.3">
      <c r="A106" s="76"/>
      <c r="B106" s="76"/>
      <c r="C106" s="76"/>
      <c r="D106" s="189" t="s">
        <v>181</v>
      </c>
      <c r="E106" s="195"/>
      <c r="F106" s="25"/>
      <c r="G106" s="193"/>
      <c r="H106" s="197"/>
    </row>
    <row r="107" spans="1:9" s="1" customFormat="1" ht="13.5" customHeight="1" x14ac:dyDescent="0.3">
      <c r="A107" s="76"/>
      <c r="B107" s="76"/>
      <c r="C107" s="76"/>
      <c r="D107" s="24"/>
      <c r="E107" s="193" t="s">
        <v>79</v>
      </c>
      <c r="F107" s="25"/>
      <c r="G107" s="195" t="s">
        <v>182</v>
      </c>
      <c r="H107" s="197">
        <f>H84*$F$104</f>
        <v>5.0427292738328459E-2</v>
      </c>
    </row>
    <row r="108" spans="1:9" s="1" customFormat="1" ht="13.5" customHeight="1" x14ac:dyDescent="0.3">
      <c r="A108" s="76"/>
      <c r="B108" s="76"/>
      <c r="C108" s="76"/>
      <c r="D108" s="193"/>
      <c r="E108" s="193" t="s">
        <v>80</v>
      </c>
      <c r="F108" s="25"/>
      <c r="G108" s="195" t="s">
        <v>182</v>
      </c>
      <c r="H108" s="197">
        <f t="shared" ref="H108:H113" si="8">H85*$F$104</f>
        <v>-0.10433166930153841</v>
      </c>
    </row>
    <row r="109" spans="1:9" s="1" customFormat="1" ht="13.5" customHeight="1" x14ac:dyDescent="0.3">
      <c r="A109" s="76"/>
      <c r="B109" s="76"/>
      <c r="C109" s="76"/>
      <c r="D109" s="24"/>
      <c r="E109" s="193" t="s">
        <v>81</v>
      </c>
      <c r="F109" s="25"/>
      <c r="G109" s="25" t="s">
        <v>182</v>
      </c>
      <c r="H109" s="197">
        <f t="shared" si="8"/>
        <v>0.63737814998586062</v>
      </c>
    </row>
    <row r="110" spans="1:9" s="1" customFormat="1" ht="13.5" customHeight="1" x14ac:dyDescent="0.3">
      <c r="A110" s="76"/>
      <c r="B110" s="76"/>
      <c r="C110" s="76"/>
      <c r="D110" s="24"/>
      <c r="E110" s="193" t="s">
        <v>82</v>
      </c>
      <c r="F110" s="25"/>
      <c r="G110" s="25" t="s">
        <v>182</v>
      </c>
      <c r="H110" s="197">
        <f t="shared" si="8"/>
        <v>0</v>
      </c>
    </row>
    <row r="111" spans="1:9" s="1" customFormat="1" ht="13.5" customHeight="1" x14ac:dyDescent="0.3">
      <c r="A111" s="76"/>
      <c r="B111" s="76"/>
      <c r="C111" s="76"/>
      <c r="D111" s="24"/>
      <c r="E111" s="193" t="s">
        <v>83</v>
      </c>
      <c r="F111" s="25"/>
      <c r="G111" s="25" t="s">
        <v>182</v>
      </c>
      <c r="H111" s="197">
        <f t="shared" si="8"/>
        <v>0</v>
      </c>
    </row>
    <row r="112" spans="1:9" s="1" customFormat="1" ht="13.5" customHeight="1" x14ac:dyDescent="0.3">
      <c r="A112" s="76"/>
      <c r="B112" s="76"/>
      <c r="C112" s="76"/>
      <c r="D112" s="24"/>
      <c r="E112" s="193" t="s">
        <v>84</v>
      </c>
      <c r="F112" s="25"/>
      <c r="G112" s="25" t="s">
        <v>182</v>
      </c>
      <c r="H112" s="197">
        <f t="shared" si="8"/>
        <v>0</v>
      </c>
    </row>
    <row r="113" spans="1:9" s="1" customFormat="1" ht="13.5" customHeight="1" x14ac:dyDescent="0.3">
      <c r="A113" s="76"/>
      <c r="B113" s="76"/>
      <c r="C113" s="76"/>
      <c r="D113" s="24"/>
      <c r="E113" s="193" t="s">
        <v>85</v>
      </c>
      <c r="F113" s="25"/>
      <c r="G113" s="25" t="s">
        <v>182</v>
      </c>
      <c r="H113" s="197">
        <f t="shared" si="8"/>
        <v>0</v>
      </c>
    </row>
    <row r="114" spans="1:9" s="1" customFormat="1" ht="13.5" customHeight="1" x14ac:dyDescent="0.3">
      <c r="A114" s="76"/>
      <c r="B114" s="76"/>
      <c r="C114" s="76"/>
      <c r="D114" s="24"/>
      <c r="E114" s="193"/>
      <c r="F114" s="25"/>
      <c r="G114" s="195"/>
      <c r="H114" s="197"/>
    </row>
    <row r="115" spans="1:9" s="1" customFormat="1" ht="13.5" customHeight="1" x14ac:dyDescent="0.3">
      <c r="A115" s="76"/>
      <c r="B115" s="76"/>
      <c r="C115" s="76"/>
      <c r="D115" s="198" t="s">
        <v>183</v>
      </c>
      <c r="E115" s="193"/>
      <c r="F115" s="25"/>
      <c r="G115" s="195"/>
      <c r="H115" s="196"/>
    </row>
    <row r="116" spans="1:9" s="1" customFormat="1" ht="13.5" customHeight="1" x14ac:dyDescent="0.3">
      <c r="A116" s="76"/>
      <c r="B116" s="76"/>
      <c r="C116" s="76"/>
      <c r="D116" s="24"/>
      <c r="E116" s="193" t="s">
        <v>79</v>
      </c>
      <c r="F116" s="25"/>
      <c r="G116" s="195" t="s">
        <v>182</v>
      </c>
      <c r="H116" s="197">
        <f>H93*$F$104</f>
        <v>0</v>
      </c>
    </row>
    <row r="117" spans="1:9" s="1" customFormat="1" ht="13.5" customHeight="1" x14ac:dyDescent="0.3">
      <c r="A117" s="76"/>
      <c r="B117" s="76"/>
      <c r="C117" s="76"/>
      <c r="D117" s="193"/>
      <c r="E117" s="193" t="s">
        <v>80</v>
      </c>
      <c r="F117" s="25"/>
      <c r="G117" s="195" t="s">
        <v>182</v>
      </c>
      <c r="H117" s="197">
        <f t="shared" ref="H117:H121" si="9">H94*$F$104</f>
        <v>3.2633136064532606</v>
      </c>
    </row>
    <row r="118" spans="1:9" s="1" customFormat="1" ht="13.5" customHeight="1" x14ac:dyDescent="0.3">
      <c r="A118" s="76"/>
      <c r="B118" s="76"/>
      <c r="C118" s="76"/>
      <c r="D118" s="24"/>
      <c r="E118" s="193" t="s">
        <v>81</v>
      </c>
      <c r="F118" s="25"/>
      <c r="G118" s="25" t="s">
        <v>182</v>
      </c>
      <c r="H118" s="197">
        <f t="shared" si="9"/>
        <v>0</v>
      </c>
    </row>
    <row r="119" spans="1:9" s="1" customFormat="1" ht="13.5" customHeight="1" x14ac:dyDescent="0.3">
      <c r="A119" s="76"/>
      <c r="B119" s="76"/>
      <c r="C119" s="76"/>
      <c r="D119" s="24"/>
      <c r="E119" s="193" t="s">
        <v>82</v>
      </c>
      <c r="F119" s="25"/>
      <c r="G119" s="25" t="s">
        <v>182</v>
      </c>
      <c r="H119" s="197">
        <f t="shared" si="9"/>
        <v>0</v>
      </c>
    </row>
    <row r="120" spans="1:9" s="1" customFormat="1" ht="13.5" customHeight="1" x14ac:dyDescent="0.3">
      <c r="A120" s="76"/>
      <c r="B120" s="76"/>
      <c r="C120" s="76"/>
      <c r="D120" s="102"/>
      <c r="E120" s="193" t="s">
        <v>83</v>
      </c>
      <c r="F120" s="25"/>
      <c r="G120" s="25" t="s">
        <v>182</v>
      </c>
      <c r="H120" s="197">
        <f t="shared" si="9"/>
        <v>0</v>
      </c>
    </row>
    <row r="121" spans="1:9" s="1" customFormat="1" ht="13.5" customHeight="1" x14ac:dyDescent="0.3">
      <c r="A121" s="76"/>
      <c r="B121" s="76"/>
      <c r="C121" s="101"/>
      <c r="D121" s="24"/>
      <c r="E121" s="193" t="s">
        <v>84</v>
      </c>
      <c r="F121" s="25"/>
      <c r="G121" s="25" t="s">
        <v>182</v>
      </c>
      <c r="H121" s="197">
        <f t="shared" si="9"/>
        <v>0</v>
      </c>
    </row>
    <row r="122" spans="1:9" s="1" customFormat="1" ht="13.5" customHeight="1" x14ac:dyDescent="0.3">
      <c r="A122" s="76"/>
      <c r="B122" s="76"/>
      <c r="C122" s="101"/>
      <c r="D122" s="24"/>
      <c r="E122" s="193" t="s">
        <v>85</v>
      </c>
      <c r="F122" s="25"/>
      <c r="G122" s="25" t="s">
        <v>182</v>
      </c>
      <c r="H122" s="197">
        <f>H99*$F$104</f>
        <v>0</v>
      </c>
    </row>
    <row r="123" spans="1:9" x14ac:dyDescent="0.3">
      <c r="E123" s="180"/>
      <c r="G123" s="180"/>
      <c r="H123" s="199"/>
    </row>
    <row r="124" spans="1:9" s="13" customFormat="1" ht="13.5" x14ac:dyDescent="0.35">
      <c r="A124" s="205" t="s">
        <v>21</v>
      </c>
      <c r="B124" s="114"/>
      <c r="C124" s="114"/>
      <c r="D124" s="114"/>
      <c r="E124" s="114"/>
      <c r="F124" s="114"/>
      <c r="G124" s="114"/>
      <c r="H124" s="114"/>
      <c r="I124" s="114"/>
    </row>
  </sheetData>
  <conditionalFormatting sqref="H8:H14 H17:H24">
    <cfRule type="cellIs" dxfId="23" priority="34" operator="equal">
      <formula>0</formula>
    </cfRule>
  </conditionalFormatting>
  <conditionalFormatting sqref="H26:H32">
    <cfRule type="cellIs" dxfId="22" priority="18" operator="equal">
      <formula>0</formula>
    </cfRule>
  </conditionalFormatting>
  <conditionalFormatting sqref="H35:H53">
    <cfRule type="cellIs" dxfId="21" priority="17" operator="equal">
      <formula>0</formula>
    </cfRule>
  </conditionalFormatting>
  <conditionalFormatting sqref="H53:H61">
    <cfRule type="cellIs" dxfId="20" priority="16" operator="equal">
      <formula>0</formula>
    </cfRule>
  </conditionalFormatting>
  <conditionalFormatting sqref="H64:H83">
    <cfRule type="cellIs" dxfId="19" priority="15" operator="equal">
      <formula>0</formula>
    </cfRule>
  </conditionalFormatting>
  <conditionalFormatting sqref="H92">
    <cfRule type="cellIs" dxfId="18" priority="14" operator="equal">
      <formula>0</formula>
    </cfRule>
  </conditionalFormatting>
  <conditionalFormatting sqref="H93:H99">
    <cfRule type="cellIs" dxfId="17" priority="13" operator="equal">
      <formula>0</formula>
    </cfRule>
  </conditionalFormatting>
  <conditionalFormatting sqref="H102:H103 H105">
    <cfRule type="cellIs" dxfId="16" priority="12" operator="equal">
      <formula>0</formula>
    </cfRule>
  </conditionalFormatting>
  <conditionalFormatting sqref="H115">
    <cfRule type="cellIs" dxfId="15" priority="5" operator="equal">
      <formula>0</formula>
    </cfRule>
  </conditionalFormatting>
  <conditionalFormatting sqref="H84:H91">
    <cfRule type="cellIs" dxfId="14" priority="7" operator="equal">
      <formula>0</formula>
    </cfRule>
  </conditionalFormatting>
  <conditionalFormatting sqref="G83">
    <cfRule type="cellIs" dxfId="13" priority="8" operator="equal">
      <formula>0</formula>
    </cfRule>
  </conditionalFormatting>
  <conditionalFormatting sqref="H107:H114">
    <cfRule type="cellIs" dxfId="12" priority="2" operator="equal">
      <formula>0</formula>
    </cfRule>
  </conditionalFormatting>
  <conditionalFormatting sqref="H106">
    <cfRule type="cellIs" dxfId="11" priority="6" operator="equal">
      <formula>0</formula>
    </cfRule>
  </conditionalFormatting>
  <conditionalFormatting sqref="G106">
    <cfRule type="cellIs" dxfId="10" priority="3" operator="equal">
      <formula>0</formula>
    </cfRule>
  </conditionalFormatting>
  <conditionalFormatting sqref="H116:H122">
    <cfRule type="cellIs" dxfId="9" priority="1" operator="equal">
      <formula>0</formula>
    </cfRule>
  </conditionalFormatting>
  <pageMargins left="0.7" right="0.7" top="0.75" bottom="0.75" header="0.3" footer="0.3"/>
  <pageSetup paperSize="9" scale="63" orientation="landscape" r:id="rId1"/>
  <headerFooter>
    <oddHeader>&amp;L&amp;File
&amp;CSheet: &amp;A&amp;ROFFICIAL</oddHeader>
    <oddFooter>&amp;LPrinted on &amp;D at &amp;T&amp;CPage &amp;P of &amp;N&amp;ROfwat</oddFooter>
  </headerFooter>
  <rowBreaks count="2" manualBreakCount="2">
    <brk id="62" max="8" man="1"/>
    <brk id="100" max="8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7"/>
  </sheetPr>
  <dimension ref="A1:J27"/>
  <sheetViews>
    <sheetView showGridLines="0" tabSelected="1" zoomScaleNormal="100" workbookViewId="0"/>
  </sheetViews>
  <sheetFormatPr defaultColWidth="8.58203125" defaultRowHeight="12.5" x14ac:dyDescent="0.25"/>
  <cols>
    <col min="1" max="4" width="1.58203125" style="66" customWidth="1"/>
    <col min="5" max="5" width="45.58203125" style="66" customWidth="1"/>
    <col min="6" max="8" width="15.58203125" style="66" customWidth="1"/>
    <col min="9" max="9" width="2.58203125" style="66" customWidth="1"/>
    <col min="10" max="10" width="9.58203125" style="66" customWidth="1"/>
    <col min="11" max="16384" width="8.58203125" style="66"/>
  </cols>
  <sheetData>
    <row r="1" spans="1:10" s="59" customFormat="1" ht="27" x14ac:dyDescent="0.3">
      <c r="A1" s="53" t="str">
        <f ca="1" xml:space="preserve"> RIGHT(CELL("filename", $A$1), LEN(CELL("filename", $A$1)) - SEARCH("]", CELL("filename", $A$1)))</f>
        <v>Model outputs</v>
      </c>
      <c r="B1" s="54"/>
      <c r="C1" s="54"/>
      <c r="D1" s="55"/>
      <c r="E1" s="56"/>
      <c r="F1" s="56"/>
      <c r="G1" s="57"/>
      <c r="H1" s="58" t="str">
        <f>Inputs!F5</f>
        <v>Yorkshire Water</v>
      </c>
      <c r="I1" s="58"/>
      <c r="J1" s="58"/>
    </row>
    <row r="2" spans="1:10" s="60" customFormat="1" ht="13" x14ac:dyDescent="0.3">
      <c r="F2" s="223" t="s">
        <v>66</v>
      </c>
      <c r="G2" s="61" t="s">
        <v>67</v>
      </c>
      <c r="H2" s="61" t="s">
        <v>68</v>
      </c>
      <c r="I2" s="61"/>
      <c r="J2" s="61"/>
    </row>
    <row r="3" spans="1:10" s="65" customFormat="1" ht="13" x14ac:dyDescent="0.3">
      <c r="A3" s="14" t="s">
        <v>184</v>
      </c>
      <c r="B3" s="15"/>
      <c r="C3" s="15"/>
      <c r="D3" s="16"/>
      <c r="E3" s="62"/>
      <c r="F3" s="62"/>
      <c r="G3" s="63"/>
      <c r="H3" s="64"/>
      <c r="I3" s="64"/>
      <c r="J3" s="64"/>
    </row>
    <row r="4" spans="1:10" ht="13" x14ac:dyDescent="0.3">
      <c r="B4" s="200" t="s">
        <v>185</v>
      </c>
    </row>
    <row r="6" spans="1:10" x14ac:dyDescent="0.25">
      <c r="C6" s="67" t="s">
        <v>186</v>
      </c>
    </row>
    <row r="7" spans="1:10" x14ac:dyDescent="0.25">
      <c r="E7" s="66" t="s">
        <v>79</v>
      </c>
      <c r="G7" s="68" t="s">
        <v>182</v>
      </c>
      <c r="H7" s="201">
        <f>Calculations!H107</f>
        <v>5.0427292738328459E-2</v>
      </c>
      <c r="I7" s="68"/>
      <c r="J7" s="68"/>
    </row>
    <row r="8" spans="1:10" x14ac:dyDescent="0.25">
      <c r="E8" s="66" t="s">
        <v>80</v>
      </c>
      <c r="G8" s="68" t="s">
        <v>182</v>
      </c>
      <c r="H8" s="201">
        <f>Calculations!H108</f>
        <v>-0.10433166930153841</v>
      </c>
      <c r="I8" s="68"/>
      <c r="J8" s="68"/>
    </row>
    <row r="9" spans="1:10" x14ac:dyDescent="0.25">
      <c r="E9" s="66" t="s">
        <v>81</v>
      </c>
      <c r="G9" s="68" t="s">
        <v>182</v>
      </c>
      <c r="H9" s="201">
        <f>Calculations!H109</f>
        <v>0.63737814998586062</v>
      </c>
      <c r="I9" s="68"/>
      <c r="J9" s="68"/>
    </row>
    <row r="10" spans="1:10" x14ac:dyDescent="0.25">
      <c r="E10" s="66" t="s">
        <v>82</v>
      </c>
      <c r="G10" s="68" t="s">
        <v>182</v>
      </c>
      <c r="H10" s="201">
        <f>Calculations!H110</f>
        <v>0</v>
      </c>
      <c r="I10" s="68"/>
      <c r="J10" s="68"/>
    </row>
    <row r="11" spans="1:10" x14ac:dyDescent="0.25">
      <c r="E11" s="66" t="s">
        <v>83</v>
      </c>
      <c r="G11" s="68" t="s">
        <v>182</v>
      </c>
      <c r="H11" s="201">
        <f>Calculations!H111</f>
        <v>0</v>
      </c>
      <c r="I11" s="68"/>
      <c r="J11" s="68"/>
    </row>
    <row r="12" spans="1:10" x14ac:dyDescent="0.25">
      <c r="E12" s="66" t="s">
        <v>84</v>
      </c>
      <c r="G12" s="68" t="s">
        <v>182</v>
      </c>
      <c r="H12" s="201">
        <f>Calculations!H112</f>
        <v>0</v>
      </c>
      <c r="I12" s="68"/>
      <c r="J12" s="68"/>
    </row>
    <row r="13" spans="1:10" x14ac:dyDescent="0.25">
      <c r="E13" s="66" t="s">
        <v>85</v>
      </c>
      <c r="G13" s="68" t="s">
        <v>182</v>
      </c>
      <c r="H13" s="201">
        <f>Calculations!H113</f>
        <v>0</v>
      </c>
      <c r="I13" s="68"/>
      <c r="J13" s="68"/>
    </row>
    <row r="15" spans="1:10" s="65" customFormat="1" ht="13" x14ac:dyDescent="0.3">
      <c r="A15" s="14" t="str">
        <f>"Net ODI payments to be applied at the end of the period"</f>
        <v>Net ODI payments to be applied at the end of the period</v>
      </c>
      <c r="B15" s="15"/>
      <c r="C15" s="15"/>
      <c r="D15" s="16"/>
      <c r="E15" s="62"/>
      <c r="F15" s="62"/>
      <c r="G15" s="63"/>
      <c r="H15" s="64"/>
      <c r="I15" s="64"/>
      <c r="J15" s="64"/>
    </row>
    <row r="16" spans="1:10" ht="13" x14ac:dyDescent="0.3">
      <c r="B16" s="200" t="s">
        <v>187</v>
      </c>
    </row>
    <row r="18" spans="1:10" x14ac:dyDescent="0.25">
      <c r="C18" s="67" t="s">
        <v>188</v>
      </c>
    </row>
    <row r="19" spans="1:10" x14ac:dyDescent="0.25">
      <c r="E19" s="68" t="s">
        <v>79</v>
      </c>
      <c r="F19" s="68"/>
      <c r="G19" s="68" t="s">
        <v>182</v>
      </c>
      <c r="H19" s="201">
        <f>Calculations!H116</f>
        <v>0</v>
      </c>
      <c r="I19" s="68"/>
      <c r="J19" s="68"/>
    </row>
    <row r="20" spans="1:10" x14ac:dyDescent="0.25">
      <c r="E20" s="68" t="s">
        <v>80</v>
      </c>
      <c r="G20" s="68" t="s">
        <v>182</v>
      </c>
      <c r="H20" s="201">
        <f>Calculations!H117</f>
        <v>3.2633136064532606</v>
      </c>
      <c r="I20" s="68"/>
      <c r="J20" s="68"/>
    </row>
    <row r="21" spans="1:10" x14ac:dyDescent="0.25">
      <c r="E21" s="68" t="s">
        <v>81</v>
      </c>
      <c r="G21" s="68" t="s">
        <v>182</v>
      </c>
      <c r="H21" s="201">
        <f>Calculations!H118</f>
        <v>0</v>
      </c>
      <c r="I21" s="68"/>
      <c r="J21" s="68"/>
    </row>
    <row r="22" spans="1:10" x14ac:dyDescent="0.25">
      <c r="E22" s="68" t="s">
        <v>82</v>
      </c>
      <c r="G22" s="68" t="s">
        <v>182</v>
      </c>
      <c r="H22" s="201">
        <f>Calculations!H119</f>
        <v>0</v>
      </c>
      <c r="I22" s="68"/>
      <c r="J22" s="68"/>
    </row>
    <row r="23" spans="1:10" x14ac:dyDescent="0.25">
      <c r="E23" s="68" t="s">
        <v>83</v>
      </c>
      <c r="G23" s="68" t="s">
        <v>182</v>
      </c>
      <c r="H23" s="201">
        <f>Calculations!H120</f>
        <v>0</v>
      </c>
      <c r="I23" s="68"/>
      <c r="J23" s="68"/>
    </row>
    <row r="24" spans="1:10" x14ac:dyDescent="0.25">
      <c r="E24" s="68" t="s">
        <v>84</v>
      </c>
      <c r="G24" s="68" t="s">
        <v>182</v>
      </c>
      <c r="H24" s="201">
        <f>Calculations!H121</f>
        <v>0</v>
      </c>
      <c r="I24" s="68"/>
      <c r="J24" s="68"/>
    </row>
    <row r="25" spans="1:10" x14ac:dyDescent="0.25">
      <c r="E25" s="68" t="s">
        <v>85</v>
      </c>
      <c r="G25" s="68" t="s">
        <v>182</v>
      </c>
      <c r="H25" s="201">
        <f>Calculations!H122</f>
        <v>0</v>
      </c>
      <c r="I25" s="68"/>
      <c r="J25" s="68"/>
    </row>
    <row r="27" spans="1:10" ht="13.5" x14ac:dyDescent="0.35">
      <c r="A27" s="205" t="s">
        <v>21</v>
      </c>
      <c r="B27" s="114"/>
      <c r="C27" s="114"/>
      <c r="D27" s="114"/>
      <c r="E27" s="114"/>
      <c r="F27" s="114"/>
      <c r="G27" s="114"/>
      <c r="H27" s="114"/>
      <c r="I27" s="114"/>
      <c r="J27" s="114"/>
    </row>
  </sheetData>
  <conditionalFormatting sqref="G7:G13 H4:H14 H16:H25">
    <cfRule type="cellIs" dxfId="8" priority="9" operator="equal">
      <formula>0</formula>
    </cfRule>
  </conditionalFormatting>
  <conditionalFormatting sqref="H26">
    <cfRule type="cellIs" dxfId="7" priority="8" operator="equal">
      <formula>0</formula>
    </cfRule>
  </conditionalFormatting>
  <conditionalFormatting sqref="H27">
    <cfRule type="cellIs" dxfId="6" priority="7" operator="equal">
      <formula>0</formula>
    </cfRule>
  </conditionalFormatting>
  <conditionalFormatting sqref="I4:I14 I16:I25">
    <cfRule type="cellIs" dxfId="5" priority="6" operator="equal">
      <formula>0</formula>
    </cfRule>
  </conditionalFormatting>
  <conditionalFormatting sqref="I26">
    <cfRule type="cellIs" dxfId="4" priority="5" operator="equal">
      <formula>0</formula>
    </cfRule>
  </conditionalFormatting>
  <conditionalFormatting sqref="I27">
    <cfRule type="cellIs" dxfId="3" priority="4" operator="equal">
      <formula>0</formula>
    </cfRule>
  </conditionalFormatting>
  <conditionalFormatting sqref="J4:J14 J16:J25">
    <cfRule type="cellIs" dxfId="2" priority="3" operator="equal">
      <formula>0</formula>
    </cfRule>
  </conditionalFormatting>
  <conditionalFormatting sqref="J26">
    <cfRule type="cellIs" dxfId="1" priority="2" operator="equal">
      <formula>0</formula>
    </cfRule>
  </conditionalFormatting>
  <conditionalFormatting sqref="J27">
    <cfRule type="cellIs" dxfId="0" priority="1" operator="equal">
      <formula>0</formula>
    </cfRule>
  </conditionalFormatting>
  <pageMargins left="0.7" right="0.7" top="0.75" bottom="0.75" header="0.3" footer="0.3"/>
  <pageSetup paperSize="9" scale="67" orientation="landscape" r:id="rId1"/>
  <headerFooter>
    <oddHeader>&amp;L&amp;File
&amp;CSheet: &amp;A&amp;ROFFICIAL</oddHeader>
    <oddFooter>&amp;LPrinted on &amp;D at &amp;T&amp;CPage &amp;P of &amp;N&amp;ROfwat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8"/>
  </sheetPr>
  <dimension ref="A1:E23"/>
  <sheetViews>
    <sheetView zoomScaleNormal="100" workbookViewId="0"/>
  </sheetViews>
  <sheetFormatPr defaultColWidth="9.75" defaultRowHeight="12.5" x14ac:dyDescent="0.3"/>
  <cols>
    <col min="1" max="1" width="14.58203125" style="38" customWidth="1"/>
    <col min="2" max="2" width="18" style="38" customWidth="1"/>
    <col min="3" max="3" width="9.75" style="38"/>
    <col min="4" max="4" width="10.58203125" style="38" customWidth="1"/>
    <col min="5" max="5" width="10" style="38" customWidth="1"/>
    <col min="6" max="16384" width="9.75" style="38"/>
  </cols>
  <sheetData>
    <row r="1" spans="1:5" s="39" customFormat="1" ht="27" x14ac:dyDescent="0.3">
      <c r="A1" s="46" t="str">
        <f ca="1" xml:space="preserve"> RIGHT(CELL("filename", $A$1), LEN(CELL("filename", $A$1)) - SEARCH("]", CELL("filename", $A$1)))</f>
        <v>Validation</v>
      </c>
      <c r="B1" s="46"/>
      <c r="C1" s="46"/>
      <c r="D1" s="46"/>
      <c r="E1" s="47" t="str">
        <f>Inputs!F5</f>
        <v>Yorkshire Water</v>
      </c>
    </row>
    <row r="3" spans="1:5" x14ac:dyDescent="0.3">
      <c r="A3" s="8" t="s">
        <v>189</v>
      </c>
      <c r="B3" s="8" t="s">
        <v>69</v>
      </c>
      <c r="C3" s="8" t="s">
        <v>190</v>
      </c>
      <c r="D3" s="8" t="s">
        <v>191</v>
      </c>
      <c r="E3" s="8" t="s">
        <v>192</v>
      </c>
    </row>
    <row r="4" spans="1:5" x14ac:dyDescent="0.3">
      <c r="A4" s="9"/>
      <c r="B4" s="9"/>
      <c r="C4" s="9"/>
      <c r="D4" s="9"/>
      <c r="E4" s="9"/>
    </row>
    <row r="5" spans="1:5" x14ac:dyDescent="0.3">
      <c r="A5" s="9" t="s">
        <v>193</v>
      </c>
      <c r="B5" s="9" t="s">
        <v>194</v>
      </c>
      <c r="C5" s="9" t="s">
        <v>195</v>
      </c>
      <c r="D5" s="9" t="b">
        <v>1</v>
      </c>
      <c r="E5" s="9" t="s">
        <v>196</v>
      </c>
    </row>
    <row r="6" spans="1:5" x14ac:dyDescent="0.3">
      <c r="A6" s="9" t="s">
        <v>197</v>
      </c>
      <c r="B6" s="9" t="s">
        <v>198</v>
      </c>
      <c r="C6" s="9" t="s">
        <v>199</v>
      </c>
      <c r="D6" s="9" t="b">
        <v>0</v>
      </c>
      <c r="E6" s="9" t="s">
        <v>200</v>
      </c>
    </row>
    <row r="7" spans="1:5" x14ac:dyDescent="0.3">
      <c r="A7" s="9" t="s">
        <v>201</v>
      </c>
      <c r="B7" s="9" t="s">
        <v>202</v>
      </c>
      <c r="C7" s="9" t="s">
        <v>203</v>
      </c>
      <c r="D7" s="9"/>
      <c r="E7" s="9"/>
    </row>
    <row r="8" spans="1:5" x14ac:dyDescent="0.3">
      <c r="A8" s="9" t="s">
        <v>204</v>
      </c>
      <c r="B8" s="9" t="s">
        <v>205</v>
      </c>
      <c r="C8" s="9" t="s">
        <v>206</v>
      </c>
      <c r="D8" s="43"/>
      <c r="E8" s="43"/>
    </row>
    <row r="9" spans="1:5" x14ac:dyDescent="0.3">
      <c r="A9" s="9" t="s">
        <v>207</v>
      </c>
      <c r="B9" s="9" t="s">
        <v>208</v>
      </c>
      <c r="C9" s="9" t="s">
        <v>209</v>
      </c>
      <c r="D9" s="42"/>
      <c r="E9" s="42"/>
    </row>
    <row r="10" spans="1:5" x14ac:dyDescent="0.3">
      <c r="A10" s="40"/>
      <c r="B10" s="9" t="s">
        <v>210</v>
      </c>
      <c r="C10" s="9" t="s">
        <v>211</v>
      </c>
      <c r="D10" s="42"/>
      <c r="E10" s="42"/>
    </row>
    <row r="11" spans="1:5" x14ac:dyDescent="0.3">
      <c r="A11" s="41"/>
      <c r="B11" s="9" t="s">
        <v>212</v>
      </c>
      <c r="C11" s="9" t="s">
        <v>233</v>
      </c>
      <c r="D11" s="42"/>
      <c r="E11" s="42"/>
    </row>
    <row r="12" spans="1:5" x14ac:dyDescent="0.3">
      <c r="A12" s="41"/>
      <c r="B12" s="9" t="s">
        <v>213</v>
      </c>
      <c r="C12" s="9" t="s">
        <v>214</v>
      </c>
      <c r="D12" s="42"/>
      <c r="E12" s="42"/>
    </row>
    <row r="13" spans="1:5" x14ac:dyDescent="0.3">
      <c r="A13" s="41"/>
      <c r="B13" s="9" t="s">
        <v>215</v>
      </c>
      <c r="C13" s="9" t="s">
        <v>216</v>
      </c>
      <c r="D13" s="42"/>
      <c r="E13" s="42"/>
    </row>
    <row r="14" spans="1:5" x14ac:dyDescent="0.3">
      <c r="A14" s="41"/>
      <c r="B14" s="9" t="s">
        <v>217</v>
      </c>
      <c r="C14" s="9" t="s">
        <v>218</v>
      </c>
      <c r="D14" s="42"/>
      <c r="E14" s="42"/>
    </row>
    <row r="15" spans="1:5" x14ac:dyDescent="0.3">
      <c r="A15" s="41"/>
      <c r="B15" s="9" t="s">
        <v>219</v>
      </c>
      <c r="C15" s="9" t="s">
        <v>220</v>
      </c>
      <c r="D15" s="42"/>
      <c r="E15" s="42"/>
    </row>
    <row r="16" spans="1:5" x14ac:dyDescent="0.3">
      <c r="A16" s="41"/>
      <c r="B16" s="9" t="s">
        <v>221</v>
      </c>
      <c r="C16" s="9" t="s">
        <v>222</v>
      </c>
      <c r="D16" s="42"/>
      <c r="E16" s="42"/>
    </row>
    <row r="17" spans="1:5" x14ac:dyDescent="0.3">
      <c r="A17" s="41"/>
      <c r="B17" s="9" t="s">
        <v>234</v>
      </c>
      <c r="C17" s="9" t="s">
        <v>235</v>
      </c>
      <c r="D17" s="42"/>
      <c r="E17" s="42"/>
    </row>
    <row r="18" spans="1:5" x14ac:dyDescent="0.3">
      <c r="A18" s="41"/>
      <c r="B18" s="9" t="s">
        <v>223</v>
      </c>
      <c r="C18" s="9" t="s">
        <v>224</v>
      </c>
      <c r="D18" s="42"/>
      <c r="E18" s="42"/>
    </row>
    <row r="19" spans="1:5" x14ac:dyDescent="0.3">
      <c r="A19" s="41"/>
      <c r="B19" s="9" t="s">
        <v>225</v>
      </c>
      <c r="C19" s="9" t="s">
        <v>226</v>
      </c>
      <c r="D19" s="42"/>
      <c r="E19" s="42"/>
    </row>
    <row r="20" spans="1:5" x14ac:dyDescent="0.3">
      <c r="A20" s="41"/>
      <c r="B20" s="9" t="s">
        <v>227</v>
      </c>
      <c r="C20" s="9" t="s">
        <v>228</v>
      </c>
      <c r="D20" s="42"/>
      <c r="E20" s="42"/>
    </row>
    <row r="21" spans="1:5" x14ac:dyDescent="0.3">
      <c r="A21" s="41"/>
      <c r="B21" s="9" t="s">
        <v>229</v>
      </c>
      <c r="C21" s="9" t="s">
        <v>230</v>
      </c>
      <c r="D21" s="42"/>
      <c r="E21" s="42"/>
    </row>
    <row r="22" spans="1:5" x14ac:dyDescent="0.3">
      <c r="A22" s="41"/>
      <c r="B22" s="9" t="s">
        <v>231</v>
      </c>
      <c r="C22" s="9" t="s">
        <v>232</v>
      </c>
      <c r="D22" s="42"/>
      <c r="E22" s="42"/>
    </row>
    <row r="23" spans="1:5" x14ac:dyDescent="0.3">
      <c r="A23" s="224"/>
    </row>
  </sheetData>
  <pageMargins left="0.7" right="0.7" top="0.75" bottom="0.75" header="0.3" footer="0.3"/>
  <pageSetup paperSize="9" scale="67" orientation="portrait" r:id="rId1"/>
  <headerFooter>
    <oddHeader>&amp;L&amp;File
&amp;CSheet: &amp;A&amp;ROFFICIAL</oddHeader>
    <oddFooter>&amp;LPrinted on &amp;D at &amp;T&amp;CPage &amp;P of &amp;N&amp;ROfwat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7490577-141e-4985-ab75-9238cac3ca4f">
      <UserInfo>
        <DisplayName>Stephen Stewart</DisplayName>
        <AccountId>15</AccountId>
        <AccountType/>
      </UserInfo>
      <UserInfo>
        <DisplayName>Vicky Allen</DisplayName>
        <AccountId>18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A1DAC186594A4A980E955571A8D3BD" ma:contentTypeVersion="6" ma:contentTypeDescription="Create a new document." ma:contentTypeScope="" ma:versionID="e46e347cf6dd84c4977edafb05d24ebb">
  <xsd:schema xmlns:xsd="http://www.w3.org/2001/XMLSchema" xmlns:xs="http://www.w3.org/2001/XMLSchema" xmlns:p="http://schemas.microsoft.com/office/2006/metadata/properties" xmlns:ns2="17490577-141e-4985-ab75-9238cac3ca4f" xmlns:ns3="c09b8e3a-bf4a-484d-8f3b-07536f6a1cff" targetNamespace="http://schemas.microsoft.com/office/2006/metadata/properties" ma:root="true" ma:fieldsID="8242a1dcd7f5e9f229157d2610294b07" ns2:_="" ns3:_="">
    <xsd:import namespace="17490577-141e-4985-ab75-9238cac3ca4f"/>
    <xsd:import namespace="c09b8e3a-bf4a-484d-8f3b-07536f6a1c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90577-141e-4985-ab75-9238cac3ca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b8e3a-bf4a-484d-8f3b-07536f6a1c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7B106D-C8F9-4BC8-9D1F-11533C09CF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5D2CBA-76E5-4BF7-B090-12D9DE45DA99}">
  <ds:schemaRefs>
    <ds:schemaRef ds:uri="252be126-4c79-4365-9150-dd4db8db960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f4a9456-f51a-4edd-8035-6ea85d714ac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2D91BE-6228-4957-BF80-88DD988841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Cover</vt:lpstr>
      <vt:lpstr>Style Guide</vt:lpstr>
      <vt:lpstr>ToC</vt:lpstr>
      <vt:lpstr>Inputs</vt:lpstr>
      <vt:lpstr>Indexation</vt:lpstr>
      <vt:lpstr>Calculations</vt:lpstr>
      <vt:lpstr>Model outputs</vt:lpstr>
      <vt:lpstr>Validation</vt:lpstr>
      <vt:lpstr>Calculations!Print_Area</vt:lpstr>
      <vt:lpstr>Indexation!Print_Area</vt:lpstr>
      <vt:lpstr>Inputs!Print_Area</vt:lpstr>
      <vt:lpstr>'Model outputs'!Print_Area</vt:lpstr>
      <vt:lpstr>ToC!Print_Area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2020-03-02T11:03:46Z</dcterms:created>
  <dcterms:modified xsi:type="dcterms:W3CDTF">2020-07-01T09:50:06Z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0x01010005A1DAC186594A4A980E955571A8D3BD</vt:lpwstr>
  </property>
  <property fmtid="{D5CDD505-2E9C-101B-9397-08002B2CF9AE}" pid="3" name="Meeting">
    <vt:lpwstr/>
  </property>
  <property fmtid="{D5CDD505-2E9C-101B-9397-08002B2CF9AE}" pid="4" name="Stakeholder 2">
    <vt:lpwstr>334;#Water only companies (WoCs)|91175171-5b11-464a-af37-f57338f7bff6</vt:lpwstr>
  </property>
  <property fmtid="{D5CDD505-2E9C-101B-9397-08002B2CF9AE}" pid="5" name="Hierarchy">
    <vt:lpwstr/>
  </property>
  <property fmtid="{D5CDD505-2E9C-101B-9397-08002B2CF9AE}" pid="6" name="Collection">
    <vt:lpwstr/>
  </property>
  <property fmtid="{D5CDD505-2E9C-101B-9397-08002B2CF9AE}" pid="7" name="Stakeholder 5">
    <vt:lpwstr/>
  </property>
  <property fmtid="{D5CDD505-2E9C-101B-9397-08002B2CF9AE}" pid="8" name="Project Code">
    <vt:lpwstr>1896;#Company performance monitoring ＆ engagement|3cbb2248-aeb0-4f5e-8833-d72f52afb8f0</vt:lpwstr>
  </property>
  <property fmtid="{D5CDD505-2E9C-101B-9397-08002B2CF9AE}" pid="9" name="Stakeholder 3">
    <vt:lpwstr/>
  </property>
  <property fmtid="{D5CDD505-2E9C-101B-9397-08002B2CF9AE}" pid="10" name="Stakeholder">
    <vt:lpwstr>25;#Water and wastewater companies (WaSCs)|1f450446-47d1-4fe9-8d64-c249a3be1897</vt:lpwstr>
  </property>
  <property fmtid="{D5CDD505-2E9C-101B-9397-08002B2CF9AE}" pid="11" name="Security Classification">
    <vt:lpwstr>21;#OFFICIAL|c2540f30-f875-494b-a43f-ebfb5017a6ad</vt:lpwstr>
  </property>
  <property fmtid="{D5CDD505-2E9C-101B-9397-08002B2CF9AE}" pid="12" name="Stakeholder 4">
    <vt:lpwstr/>
  </property>
  <property fmtid="{D5CDD505-2E9C-101B-9397-08002B2CF9AE}" pid="13" name="MSIP_Label_e50b24a1-e242-4aac-9a05-59733cdb30d3_Enabled">
    <vt:lpwstr>True</vt:lpwstr>
  </property>
  <property fmtid="{D5CDD505-2E9C-101B-9397-08002B2CF9AE}" pid="14" name="MSIP_Label_e50b24a1-e242-4aac-9a05-59733cdb30d3_SiteId">
    <vt:lpwstr>92ebd22d-0a9c-4516-a68f-ba966853a8f3</vt:lpwstr>
  </property>
  <property fmtid="{D5CDD505-2E9C-101B-9397-08002B2CF9AE}" pid="15" name="MSIP_Label_e50b24a1-e242-4aac-9a05-59733cdb30d3_Owner">
    <vt:lpwstr>abbottr@yw.co.uk</vt:lpwstr>
  </property>
  <property fmtid="{D5CDD505-2E9C-101B-9397-08002B2CF9AE}" pid="16" name="MSIP_Label_e50b24a1-e242-4aac-9a05-59733cdb30d3_SetDate">
    <vt:lpwstr>2020-07-01T09:48:23.2850882Z</vt:lpwstr>
  </property>
  <property fmtid="{D5CDD505-2E9C-101B-9397-08002B2CF9AE}" pid="17" name="MSIP_Label_e50b24a1-e242-4aac-9a05-59733cdb30d3_Name">
    <vt:lpwstr>Restricted</vt:lpwstr>
  </property>
  <property fmtid="{D5CDD505-2E9C-101B-9397-08002B2CF9AE}" pid="18" name="MSIP_Label_e50b24a1-e242-4aac-9a05-59733cdb30d3_Application">
    <vt:lpwstr>Microsoft Azure Information Protection</vt:lpwstr>
  </property>
  <property fmtid="{D5CDD505-2E9C-101B-9397-08002B2CF9AE}" pid="19" name="MSIP_Label_e50b24a1-e242-4aac-9a05-59733cdb30d3_ActionId">
    <vt:lpwstr>6b655be6-63a6-45be-b648-d965a2bedc9b</vt:lpwstr>
  </property>
  <property fmtid="{D5CDD505-2E9C-101B-9397-08002B2CF9AE}" pid="20" name="MSIP_Label_e50b24a1-e242-4aac-9a05-59733cdb30d3_Extended_MSFT_Method">
    <vt:lpwstr>Manual</vt:lpwstr>
  </property>
  <property fmtid="{D5CDD505-2E9C-101B-9397-08002B2CF9AE}" pid="21" name="MSIP_Label_5589aaed-22f4-47e9-a6ba-4e5ac1de55da_Enabled">
    <vt:lpwstr>True</vt:lpwstr>
  </property>
  <property fmtid="{D5CDD505-2E9C-101B-9397-08002B2CF9AE}" pid="22" name="MSIP_Label_5589aaed-22f4-47e9-a6ba-4e5ac1de55da_SiteId">
    <vt:lpwstr>92ebd22d-0a9c-4516-a68f-ba966853a8f3</vt:lpwstr>
  </property>
  <property fmtid="{D5CDD505-2E9C-101B-9397-08002B2CF9AE}" pid="23" name="MSIP_Label_5589aaed-22f4-47e9-a6ba-4e5ac1de55da_Owner">
    <vt:lpwstr>abbottr@yw.co.uk</vt:lpwstr>
  </property>
  <property fmtid="{D5CDD505-2E9C-101B-9397-08002B2CF9AE}" pid="24" name="MSIP_Label_5589aaed-22f4-47e9-a6ba-4e5ac1de55da_SetDate">
    <vt:lpwstr>2020-07-01T09:48:23.2850882Z</vt:lpwstr>
  </property>
  <property fmtid="{D5CDD505-2E9C-101B-9397-08002B2CF9AE}" pid="25" name="MSIP_Label_5589aaed-22f4-47e9-a6ba-4e5ac1de55da_Name">
    <vt:lpwstr>Business Sensitive</vt:lpwstr>
  </property>
  <property fmtid="{D5CDD505-2E9C-101B-9397-08002B2CF9AE}" pid="26" name="MSIP_Label_5589aaed-22f4-47e9-a6ba-4e5ac1de55da_Application">
    <vt:lpwstr>Microsoft Azure Information Protection</vt:lpwstr>
  </property>
  <property fmtid="{D5CDD505-2E9C-101B-9397-08002B2CF9AE}" pid="27" name="MSIP_Label_5589aaed-22f4-47e9-a6ba-4e5ac1de55da_ActionId">
    <vt:lpwstr>6b655be6-63a6-45be-b648-d965a2bedc9b</vt:lpwstr>
  </property>
  <property fmtid="{D5CDD505-2E9C-101B-9397-08002B2CF9AE}" pid="28" name="MSIP_Label_5589aaed-22f4-47e9-a6ba-4e5ac1de55da_Parent">
    <vt:lpwstr>e50b24a1-e242-4aac-9a05-59733cdb30d3</vt:lpwstr>
  </property>
  <property fmtid="{D5CDD505-2E9C-101B-9397-08002B2CF9AE}" pid="29" name="MSIP_Label_5589aaed-22f4-47e9-a6ba-4e5ac1de55da_Extended_MSFT_Method">
    <vt:lpwstr>Manual</vt:lpwstr>
  </property>
  <property fmtid="{D5CDD505-2E9C-101B-9397-08002B2CF9AE}" pid="30" name="Sensitivity">
    <vt:lpwstr>Restricted Business Sensitive</vt:lpwstr>
  </property>
</Properties>
</file>